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C:\Users\sandi.senica\Desktop\Projekti\_Grad_JZ stolp gradu Brežice\Dokumentacija\POPIS 2024\"/>
    </mc:Choice>
  </mc:AlternateContent>
  <xr:revisionPtr revIDLastSave="0" documentId="13_ncr:1_{1E314F4E-6A25-4CE1-83C1-17C40834FD79}" xr6:coauthVersionLast="47" xr6:coauthVersionMax="47" xr10:uidLastSave="{00000000-0000-0000-0000-000000000000}"/>
  <bookViews>
    <workbookView xWindow="225" yWindow="120" windowWidth="17715" windowHeight="14970" tabRatio="945" xr2:uid="{00000000-000D-0000-FFFF-FFFF00000000}"/>
  </bookViews>
  <sheets>
    <sheet name="skupna rekapitulacija" sheetId="1" r:id="rId1"/>
    <sheet name="rekapitulacija GO" sheetId="2" r:id="rId2"/>
    <sheet name="preddela" sheetId="3" r:id="rId3"/>
    <sheet name="betonska dela " sheetId="4" r:id="rId4"/>
    <sheet name="zidarska dela " sheetId="5" r:id="rId5"/>
    <sheet name="tesarska dela " sheetId="7" r:id="rId6"/>
    <sheet name="krovska dela " sheetId="8" r:id="rId7"/>
    <sheet name="kleparska dela " sheetId="10" r:id="rId8"/>
    <sheet name="ključavničarska dela " sheetId="11" r:id="rId9"/>
    <sheet name="mizarska dela" sheetId="12" r:id="rId10"/>
    <sheet name="suhomontažna dela " sheetId="14" r:id="rId11"/>
    <sheet name="tlakarska dela " sheetId="15" r:id="rId12"/>
    <sheet name="steklarska dela " sheetId="16" r:id="rId13"/>
    <sheet name="pleskarska dela " sheetId="17" r:id="rId14"/>
    <sheet name="oprema" sheetId="35" r:id="rId15"/>
    <sheet name="zaključna dela " sheetId="18" r:id="rId16"/>
    <sheet name="ELEKTRIKA" sheetId="24" r:id="rId17"/>
    <sheet name="STROJNE INŠTALACIJE" sheetId="31" r:id="rId18"/>
    <sheet name="2.1.OGREVANJE" sheetId="32" r:id="rId19"/>
    <sheet name="2.2.HLAJENJE" sheetId="33" r:id="rId20"/>
    <sheet name="2.3.PREZRAČEVANJE" sheetId="34" r:id="rId21"/>
  </sheets>
  <definedNames>
    <definedName name="__xlnm.Print_Area_1" localSheetId="18">#REF!</definedName>
    <definedName name="__xlnm.Print_Area_1" localSheetId="19">#REF!</definedName>
    <definedName name="__xlnm.Print_Area_1" localSheetId="20">#REF!</definedName>
    <definedName name="__xlnm.Print_Area_1">#REF!</definedName>
    <definedName name="__xlnm.Print_Area_2" localSheetId="18">#REF!</definedName>
    <definedName name="__xlnm.Print_Area_2" localSheetId="19">#REF!</definedName>
    <definedName name="__xlnm.Print_Area_2" localSheetId="20">#REF!</definedName>
    <definedName name="__xlnm.Print_Area_2">#REF!</definedName>
    <definedName name="__xlnm.Print_Area_3" localSheetId="18">#REF!</definedName>
    <definedName name="__xlnm.Print_Area_3" localSheetId="19">#REF!</definedName>
    <definedName name="__xlnm.Print_Area_3" localSheetId="20">#REF!</definedName>
    <definedName name="__xlnm.Print_Area_3">#REF!</definedName>
    <definedName name="A">#REF!</definedName>
    <definedName name="DEL">#REF!</definedName>
    <definedName name="dsadasda" localSheetId="17">'STROJNE INŠTALACIJE'!$A$1:$G$35</definedName>
    <definedName name="Excel_BuiltIn_Print_Area_1" localSheetId="18">#REF!</definedName>
    <definedName name="Excel_BuiltIn_Print_Area_1" localSheetId="19">#REF!</definedName>
    <definedName name="Excel_BuiltIn_Print_Area_1" localSheetId="20">#REF!</definedName>
    <definedName name="Excel_BuiltIn_Print_Area_1">#REF!</definedName>
    <definedName name="Excel_BuiltIn_Print_Area_5" localSheetId="18">#REF!</definedName>
    <definedName name="Excel_BuiltIn_Print_Area_5" localSheetId="19">#REF!</definedName>
    <definedName name="Excel_BuiltIn_Print_Area_5" localSheetId="20">#REF!</definedName>
    <definedName name="Excel_BuiltIn_Print_Area_5">#REF!</definedName>
    <definedName name="Excel_BuiltIn_Print_Area_6" localSheetId="18">#REF!</definedName>
    <definedName name="Excel_BuiltIn_Print_Area_6" localSheetId="19">#REF!</definedName>
    <definedName name="Excel_BuiltIn_Print_Area_6" localSheetId="20">#REF!</definedName>
    <definedName name="Excel_BuiltIn_Print_Area_6">#REF!</definedName>
    <definedName name="OZN">#REF!</definedName>
    <definedName name="_xlnm.Print_Area" localSheetId="17">'STROJNE INŠTALACIJE'!$A$1:$G$35</definedName>
    <definedName name="_xlnm.Print_Titles" localSheetId="18">'2.1.OGREVANJE'!$5:$5</definedName>
    <definedName name="_xlnm.Print_Titles" localSheetId="19">'2.2.HLAJENJE'!$5:$5</definedName>
    <definedName name="_xlnm.Print_Titles" localSheetId="20">'2.3.PREZRAČEVANJE'!$5:$5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7" l="1"/>
  <c r="G9" i="35"/>
  <c r="F8" i="18" l="1"/>
  <c r="F4" i="18"/>
  <c r="F10" i="18"/>
  <c r="G141" i="24" l="1"/>
  <c r="G247" i="24"/>
  <c r="G245" i="24"/>
  <c r="G323" i="24"/>
  <c r="G80" i="33"/>
  <c r="G72" i="33"/>
  <c r="G28" i="35" l="1"/>
  <c r="G27" i="35"/>
  <c r="G26" i="35"/>
  <c r="G25" i="35"/>
  <c r="G24" i="35"/>
  <c r="G23" i="35"/>
  <c r="G22" i="35"/>
  <c r="G21" i="35"/>
  <c r="G20" i="35"/>
  <c r="G19" i="35"/>
  <c r="G18" i="35"/>
  <c r="G17" i="35"/>
  <c r="G16" i="35"/>
  <c r="G15" i="35"/>
  <c r="G11" i="35"/>
  <c r="G10" i="35"/>
  <c r="G29" i="35" l="1"/>
  <c r="G73" i="2" s="1"/>
  <c r="B336" i="24"/>
  <c r="G336" i="24"/>
  <c r="G338" i="24"/>
  <c r="G340" i="24"/>
  <c r="G342" i="24"/>
  <c r="G344" i="24"/>
  <c r="G346" i="24"/>
  <c r="G348" i="24"/>
  <c r="G325" i="24"/>
  <c r="E18" i="24" s="1"/>
  <c r="A280" i="24"/>
  <c r="B280" i="24"/>
  <c r="G280" i="24"/>
  <c r="A282" i="24"/>
  <c r="G282" i="24"/>
  <c r="A284" i="24"/>
  <c r="G284" i="24"/>
  <c r="A286" i="24"/>
  <c r="G286" i="24"/>
  <c r="A288" i="24"/>
  <c r="G288" i="24"/>
  <c r="A290" i="24"/>
  <c r="G290" i="24"/>
  <c r="A292" i="24"/>
  <c r="G292" i="24"/>
  <c r="A294" i="24"/>
  <c r="G294" i="24"/>
  <c r="A296" i="24"/>
  <c r="G296" i="24"/>
  <c r="A298" i="24"/>
  <c r="A300" i="24"/>
  <c r="G300" i="24"/>
  <c r="A302" i="24"/>
  <c r="G302" i="24"/>
  <c r="A304" i="24"/>
  <c r="G304" i="24"/>
  <c r="A306" i="24"/>
  <c r="G306" i="24"/>
  <c r="A308" i="24"/>
  <c r="G308" i="24"/>
  <c r="A310" i="24"/>
  <c r="G310" i="24"/>
  <c r="A230" i="24"/>
  <c r="B230" i="24"/>
  <c r="G231" i="24"/>
  <c r="A233" i="24"/>
  <c r="G234" i="24"/>
  <c r="A236" i="24"/>
  <c r="A247" i="24"/>
  <c r="A249" i="24"/>
  <c r="G250" i="24"/>
  <c r="G251" i="24"/>
  <c r="A253" i="24"/>
  <c r="G254" i="24"/>
  <c r="A256" i="24"/>
  <c r="G256" i="24"/>
  <c r="A261" i="24"/>
  <c r="A263" i="24"/>
  <c r="G263" i="24"/>
  <c r="A265" i="24"/>
  <c r="G265" i="24"/>
  <c r="A267" i="24"/>
  <c r="G267" i="24"/>
  <c r="A178" i="24"/>
  <c r="G189" i="24"/>
  <c r="A191" i="24"/>
  <c r="G200" i="24"/>
  <c r="G203" i="24"/>
  <c r="G204" i="24"/>
  <c r="G205" i="24"/>
  <c r="G206" i="24"/>
  <c r="G208" i="24"/>
  <c r="A210" i="24"/>
  <c r="A212" i="24"/>
  <c r="G212" i="24"/>
  <c r="G214" i="24"/>
  <c r="A216" i="24"/>
  <c r="G216" i="24"/>
  <c r="A120" i="24"/>
  <c r="B120" i="24"/>
  <c r="G121" i="24"/>
  <c r="G122" i="24"/>
  <c r="G123" i="24"/>
  <c r="G124" i="24"/>
  <c r="G125" i="24"/>
  <c r="A127" i="24"/>
  <c r="G128" i="24"/>
  <c r="G129" i="24"/>
  <c r="A131" i="24"/>
  <c r="G132" i="24"/>
  <c r="A134" i="24"/>
  <c r="G135" i="24"/>
  <c r="G136" i="24"/>
  <c r="G137" i="24"/>
  <c r="G138" i="24"/>
  <c r="A140" i="24"/>
  <c r="A143" i="24"/>
  <c r="G143" i="24"/>
  <c r="A145" i="24"/>
  <c r="G146" i="24"/>
  <c r="A148" i="24"/>
  <c r="G149" i="24"/>
  <c r="A151" i="24"/>
  <c r="G152" i="24"/>
  <c r="G153" i="24"/>
  <c r="G154" i="24"/>
  <c r="A156" i="24"/>
  <c r="G156" i="24"/>
  <c r="A158" i="24"/>
  <c r="G158" i="24"/>
  <c r="A160" i="24"/>
  <c r="G160" i="24"/>
  <c r="A162" i="24"/>
  <c r="G162" i="24"/>
  <c r="A164" i="24"/>
  <c r="G350" i="24" l="1"/>
  <c r="E20" i="24" s="1"/>
  <c r="G298" i="24"/>
  <c r="B282" i="24"/>
  <c r="G261" i="24"/>
  <c r="G269" i="24" s="1"/>
  <c r="E14" i="24" s="1"/>
  <c r="G210" i="24"/>
  <c r="G218" i="24" s="1"/>
  <c r="E12" i="24" s="1"/>
  <c r="G164" i="24"/>
  <c r="G166" i="24" s="1"/>
  <c r="E10" i="24" s="1"/>
  <c r="B127" i="24"/>
  <c r="B131" i="24" s="1"/>
  <c r="F5" i="3"/>
  <c r="F6" i="3"/>
  <c r="F7" i="3"/>
  <c r="F8" i="3"/>
  <c r="F9" i="3"/>
  <c r="F4" i="3"/>
  <c r="G312" i="24" l="1"/>
  <c r="E16" i="24" s="1"/>
  <c r="B284" i="24"/>
  <c r="B286" i="24" s="1"/>
  <c r="B134" i="24"/>
  <c r="B140" i="24" s="1"/>
  <c r="B288" i="24" l="1"/>
  <c r="B143" i="24"/>
  <c r="G46" i="34"/>
  <c r="G42" i="34"/>
  <c r="G37" i="34"/>
  <c r="G33" i="34"/>
  <c r="G29" i="34"/>
  <c r="G25" i="34"/>
  <c r="G21" i="34"/>
  <c r="G17" i="34"/>
  <c r="G13" i="34"/>
  <c r="G9" i="34"/>
  <c r="A7" i="34"/>
  <c r="G76" i="33"/>
  <c r="G68" i="33"/>
  <c r="G64" i="33"/>
  <c r="G63" i="33"/>
  <c r="G59" i="33"/>
  <c r="G55" i="33"/>
  <c r="G47" i="33"/>
  <c r="G40" i="33"/>
  <c r="G20" i="33"/>
  <c r="G16" i="33"/>
  <c r="G15" i="33"/>
  <c r="G14" i="33"/>
  <c r="G10" i="33"/>
  <c r="G9" i="33"/>
  <c r="G8" i="33"/>
  <c r="A7" i="33"/>
  <c r="G19" i="32"/>
  <c r="G15" i="32"/>
  <c r="G10" i="32"/>
  <c r="A7" i="32"/>
  <c r="B290" i="24" l="1"/>
  <c r="B145" i="24"/>
  <c r="B148" i="24" s="1"/>
  <c r="B158" i="24" s="1"/>
  <c r="G23" i="32"/>
  <c r="G25" i="32" s="1"/>
  <c r="G8" i="31" s="1"/>
  <c r="A11" i="34"/>
  <c r="G50" i="34"/>
  <c r="G52" i="34" s="1"/>
  <c r="G12" i="31" s="1"/>
  <c r="G84" i="33"/>
  <c r="G86" i="33" s="1"/>
  <c r="G10" i="31" s="1"/>
  <c r="A22" i="33"/>
  <c r="A12" i="32"/>
  <c r="A17" i="32" s="1"/>
  <c r="G16" i="31" l="1"/>
  <c r="G18" i="31" s="1"/>
  <c r="E12" i="1" s="1"/>
  <c r="B292" i="24"/>
  <c r="B294" i="24" s="1"/>
  <c r="A15" i="34"/>
  <c r="A42" i="33"/>
  <c r="A49" i="33" s="1"/>
  <c r="A57" i="33" s="1"/>
  <c r="A21" i="32"/>
  <c r="G19" i="31" l="1"/>
  <c r="B296" i="24"/>
  <c r="B298" i="24" s="1"/>
  <c r="B300" i="24" s="1"/>
  <c r="B302" i="24" s="1"/>
  <c r="B304" i="24" s="1"/>
  <c r="B306" i="24" s="1"/>
  <c r="A19" i="34"/>
  <c r="A61" i="33"/>
  <c r="A66" i="33" s="1"/>
  <c r="A23" i="34" l="1"/>
  <c r="A27" i="34" s="1"/>
  <c r="A70" i="33"/>
  <c r="A74" i="33" s="1"/>
  <c r="A78" i="33" s="1"/>
  <c r="A31" i="34" l="1"/>
  <c r="A35" i="34" s="1"/>
  <c r="A40" i="34" s="1"/>
  <c r="A44" i="34" s="1"/>
  <c r="A82" i="33"/>
  <c r="A48" i="34" l="1"/>
  <c r="G107" i="24" l="1"/>
  <c r="G105" i="24"/>
  <c r="G103" i="24"/>
  <c r="G99" i="24"/>
  <c r="G97" i="24"/>
  <c r="G95" i="24"/>
  <c r="G93" i="24"/>
  <c r="G92" i="24"/>
  <c r="G88" i="24"/>
  <c r="G85" i="24"/>
  <c r="G83" i="24"/>
  <c r="G78" i="24"/>
  <c r="G75" i="24"/>
  <c r="G73" i="24"/>
  <c r="G70" i="24"/>
  <c r="G67" i="24"/>
  <c r="G64" i="24"/>
  <c r="G61" i="24"/>
  <c r="G101" i="24" l="1"/>
  <c r="G109" i="24" s="1"/>
  <c r="E8" i="24" s="1"/>
  <c r="E22" i="24" s="1"/>
  <c r="E14" i="1" l="1"/>
  <c r="E24" i="24"/>
  <c r="E26" i="24" s="1"/>
  <c r="F16" i="18"/>
  <c r="F15" i="18"/>
  <c r="F14" i="18"/>
  <c r="F13" i="18"/>
  <c r="F12" i="18"/>
  <c r="F9" i="18"/>
  <c r="F7" i="18"/>
  <c r="F6" i="18"/>
  <c r="F4" i="12"/>
  <c r="F6" i="12"/>
  <c r="F8" i="12"/>
  <c r="F10" i="12"/>
  <c r="F12" i="12"/>
  <c r="F110" i="11"/>
  <c r="F7" i="10"/>
  <c r="F6" i="10"/>
  <c r="F5" i="10"/>
  <c r="F4" i="10"/>
  <c r="F4" i="8"/>
  <c r="F23" i="7"/>
  <c r="F22" i="7"/>
  <c r="F13" i="7"/>
  <c r="F8" i="7"/>
  <c r="F3" i="5"/>
  <c r="F15" i="4"/>
  <c r="F3" i="4"/>
  <c r="F16" i="3"/>
  <c r="F15" i="3"/>
  <c r="F4" i="15" l="1"/>
  <c r="F3" i="14"/>
  <c r="F3" i="10"/>
  <c r="F9" i="8"/>
  <c r="F8" i="8"/>
  <c r="F7" i="8"/>
  <c r="F6" i="8"/>
  <c r="F5" i="8"/>
  <c r="F3" i="8"/>
  <c r="F22" i="16"/>
  <c r="F20" i="16"/>
  <c r="F18" i="16"/>
  <c r="F5" i="16"/>
  <c r="F7" i="7"/>
  <c r="F24" i="14"/>
  <c r="F18" i="12"/>
  <c r="F19" i="12"/>
  <c r="F17" i="12"/>
  <c r="F10" i="8" l="1"/>
  <c r="F107" i="11"/>
  <c r="F108" i="11"/>
  <c r="F106" i="11"/>
  <c r="F105" i="11"/>
  <c r="F104" i="11"/>
  <c r="F24" i="7"/>
  <c r="F23" i="3"/>
  <c r="G63" i="2" l="1"/>
  <c r="F8" i="15"/>
  <c r="D102" i="11" l="1"/>
  <c r="F102" i="11" s="1"/>
  <c r="F101" i="11"/>
  <c r="F100" i="11"/>
  <c r="F99" i="11"/>
  <c r="D97" i="11"/>
  <c r="F97" i="11" s="1"/>
  <c r="F96" i="11"/>
  <c r="D94" i="11"/>
  <c r="F94" i="11" s="1"/>
  <c r="F93" i="11"/>
  <c r="D91" i="11"/>
  <c r="F91" i="11" s="1"/>
  <c r="F90" i="11"/>
  <c r="D88" i="11"/>
  <c r="F88" i="11" s="1"/>
  <c r="F87" i="11"/>
  <c r="F86" i="11"/>
  <c r="F85" i="11"/>
  <c r="F81" i="11"/>
  <c r="F80" i="11"/>
  <c r="F79" i="11"/>
  <c r="F78" i="11"/>
  <c r="F77" i="11"/>
  <c r="F76" i="11"/>
  <c r="F75" i="11"/>
  <c r="F74" i="11"/>
  <c r="F73" i="11"/>
  <c r="F72" i="11"/>
  <c r="F71" i="11"/>
  <c r="F70" i="11"/>
  <c r="F69" i="11"/>
  <c r="F68" i="11"/>
  <c r="F67" i="11"/>
  <c r="F84" i="11"/>
  <c r="F83" i="11"/>
  <c r="F82" i="11"/>
  <c r="F66" i="11"/>
  <c r="F65" i="11"/>
  <c r="F64" i="11"/>
  <c r="F63" i="11"/>
  <c r="F62" i="11"/>
  <c r="F61" i="11"/>
  <c r="F60" i="11"/>
  <c r="F59" i="11"/>
  <c r="F58" i="11"/>
  <c r="F57" i="11"/>
  <c r="D51" i="11"/>
  <c r="D48" i="11"/>
  <c r="D45" i="11"/>
  <c r="D42" i="11"/>
  <c r="F38" i="11"/>
  <c r="F37" i="11"/>
  <c r="D32" i="11"/>
  <c r="F32" i="11" s="1"/>
  <c r="F31" i="11"/>
  <c r="F30" i="11"/>
  <c r="F28" i="11"/>
  <c r="F27" i="11"/>
  <c r="F26" i="11"/>
  <c r="F29" i="11"/>
  <c r="F25" i="11"/>
  <c r="F24" i="11"/>
  <c r="F23" i="11"/>
  <c r="F22" i="11"/>
  <c r="F21" i="11"/>
  <c r="F20" i="11"/>
  <c r="F19" i="11"/>
  <c r="D12" i="11"/>
  <c r="D9" i="11"/>
  <c r="D6" i="11"/>
  <c r="F21" i="7"/>
  <c r="F21" i="3"/>
  <c r="F13" i="4"/>
  <c r="F12" i="4"/>
  <c r="F8" i="4"/>
  <c r="F7" i="4"/>
  <c r="F20" i="3"/>
  <c r="F19" i="3"/>
  <c r="F22" i="14" l="1"/>
  <c r="F22" i="3" l="1"/>
  <c r="F12" i="17"/>
  <c r="F10" i="17"/>
  <c r="F8" i="17"/>
  <c r="F6" i="17"/>
  <c r="F13" i="17" l="1"/>
  <c r="G72" i="2" s="1"/>
  <c r="F17" i="18"/>
  <c r="F16" i="16"/>
  <c r="F14" i="16"/>
  <c r="F12" i="16"/>
  <c r="F11" i="16"/>
  <c r="F10" i="16"/>
  <c r="F9" i="16"/>
  <c r="F8" i="16"/>
  <c r="F7" i="16"/>
  <c r="F6" i="16"/>
  <c r="F10" i="15"/>
  <c r="F23" i="16" l="1"/>
  <c r="G71" i="2" s="1"/>
  <c r="G74" i="2"/>
  <c r="F6" i="15"/>
  <c r="F20" i="14"/>
  <c r="F15" i="14"/>
  <c r="F17" i="14"/>
  <c r="F18" i="14"/>
  <c r="F13" i="14"/>
  <c r="F11" i="15" l="1"/>
  <c r="G70" i="2" s="1"/>
  <c r="F7" i="14"/>
  <c r="F6" i="14"/>
  <c r="F11" i="14"/>
  <c r="F10" i="14"/>
  <c r="F9" i="14"/>
  <c r="F8" i="14"/>
  <c r="F5" i="14" l="1"/>
  <c r="F4" i="14" l="1"/>
  <c r="F25" i="14" l="1"/>
  <c r="F15" i="12"/>
  <c r="F14" i="12"/>
  <c r="D55" i="11"/>
  <c r="F55" i="11" s="1"/>
  <c r="F54" i="11"/>
  <c r="F53" i="11"/>
  <c r="F51" i="11"/>
  <c r="F50" i="11"/>
  <c r="F48" i="11"/>
  <c r="F47" i="11"/>
  <c r="F45" i="11"/>
  <c r="F44" i="11"/>
  <c r="F42" i="11"/>
  <c r="F41" i="11"/>
  <c r="D39" i="11"/>
  <c r="F39" i="11" s="1"/>
  <c r="F36" i="11"/>
  <c r="F35" i="11"/>
  <c r="F34" i="11"/>
  <c r="D17" i="11"/>
  <c r="F17" i="11" s="1"/>
  <c r="F16" i="11"/>
  <c r="F15" i="11"/>
  <c r="F14" i="11"/>
  <c r="F12" i="11"/>
  <c r="F11" i="11"/>
  <c r="F9" i="11"/>
  <c r="F8" i="11"/>
  <c r="F6" i="11"/>
  <c r="F5" i="11"/>
  <c r="F20" i="12" l="1"/>
  <c r="F111" i="11"/>
  <c r="G69" i="2"/>
  <c r="G68" i="2" l="1"/>
  <c r="G67" i="2"/>
  <c r="F9" i="10"/>
  <c r="F8" i="10"/>
  <c r="F6" i="7"/>
  <c r="F10" i="10" l="1"/>
  <c r="G66" i="2" s="1"/>
  <c r="F19" i="7"/>
  <c r="F17" i="7"/>
  <c r="F12" i="7"/>
  <c r="F10" i="7"/>
  <c r="F4" i="7" l="1"/>
  <c r="F5" i="7" l="1"/>
  <c r="F16" i="7"/>
  <c r="F31" i="7"/>
  <c r="F30" i="7"/>
  <c r="F29" i="7"/>
  <c r="F15" i="7"/>
  <c r="F3" i="7" l="1"/>
  <c r="F25" i="7" l="1"/>
  <c r="F27" i="7" s="1"/>
  <c r="F32" i="7" s="1"/>
  <c r="F4" i="5"/>
  <c r="G61" i="2" l="1"/>
  <c r="F18" i="3"/>
  <c r="F17" i="3"/>
  <c r="F11" i="4"/>
  <c r="F10" i="4"/>
  <c r="F6" i="4"/>
  <c r="F5" i="4"/>
  <c r="F14" i="3"/>
  <c r="F13" i="3"/>
  <c r="F12" i="3" l="1"/>
  <c r="G75" i="2"/>
  <c r="G62" i="2" l="1"/>
  <c r="F24" i="3" l="1"/>
  <c r="G59" i="2" s="1"/>
  <c r="F16" i="4"/>
  <c r="F17" i="4"/>
  <c r="G60" i="2" s="1"/>
  <c r="G64" i="2" l="1"/>
  <c r="G77" i="2" s="1"/>
  <c r="E10" i="1" s="1"/>
  <c r="G78" i="2" l="1"/>
  <c r="G79" i="2" s="1"/>
  <c r="E16" i="1"/>
  <c r="E17" i="1" s="1"/>
  <c r="E19" i="1" s="1"/>
  <c r="E20" i="1" l="1"/>
  <c r="E21" i="1" s="1"/>
  <c r="B263" i="24"/>
  <c r="B265" i="24"/>
  <c r="B261" i="24"/>
  <c r="B267" i="24"/>
  <c r="B342" i="24"/>
  <c r="A340" i="24"/>
  <c r="A344" i="24"/>
  <c r="B340" i="24"/>
  <c r="A342" i="24"/>
  <c r="B338" i="24"/>
  <c r="A348" i="24"/>
</calcChain>
</file>

<file path=xl/sharedStrings.xml><?xml version="1.0" encoding="utf-8"?>
<sst xmlns="http://schemas.openxmlformats.org/spreadsheetml/2006/main" count="1243" uniqueCount="643">
  <si>
    <t>investitor: Občina Brežice, Cesta prvih borcev 18, Brežice</t>
  </si>
  <si>
    <t>št. projekta: 3293/A-20</t>
  </si>
  <si>
    <t>1. GRADBENA + OBRTNIŠKA DELA</t>
  </si>
  <si>
    <t>SKUPAJ</t>
  </si>
  <si>
    <t>DDV</t>
  </si>
  <si>
    <t xml:space="preserve">                       POPIS DEL GRADBENO OBRTNIŠKA DELA</t>
  </si>
  <si>
    <t>*Vse naprave in elementi v popisu materiala in del so nevedeni samo primeroma (kot npr.) zaradi</t>
  </si>
  <si>
    <t xml:space="preserve"> določitve kvalitete</t>
  </si>
  <si>
    <t xml:space="preserve">*S privolitvijo investitorja se lahko vse naprave nadomesti z nadomestnimi, ki morajo  imeti enako ali </t>
  </si>
  <si>
    <t xml:space="preserve"> boljšo kvaliteto</t>
  </si>
  <si>
    <t>*Vse naprave in elemente se mora dobaviti z vsemi ustreznimi in veljavnimi certifikati,atesti, garancijami,</t>
  </si>
  <si>
    <t>navodili za obratovanje in vzdrževanje in servisiranje ter funkcionalno shemo izvedenega stanja</t>
  </si>
  <si>
    <t>* Pri oddaji ponudbe naročniku je izvajalec je dolžan sam preveriti zmnožke in seštevke ter prenose le</t>
  </si>
  <si>
    <t xml:space="preserve"> teh v rekapitulacijo</t>
  </si>
  <si>
    <t>*V ceni vsakih posameznih del je po potrebi zajeti vse delovne in pomožne odre kot tudi čiščenje vseh</t>
  </si>
  <si>
    <t>elementov po končanih delih</t>
  </si>
  <si>
    <t>* Pred izvedbo del je potrebno preveriti vse mikrolokacije priklučkov in prebojev na na objektu</t>
  </si>
  <si>
    <t>GRADBENA DELA:</t>
  </si>
  <si>
    <t>I PREDELA</t>
  </si>
  <si>
    <t>OBRTNIŠKA DELA</t>
  </si>
  <si>
    <t>I KLEPARSKA DELA</t>
  </si>
  <si>
    <t>II KLJUČAVNIČARSKA DELA</t>
  </si>
  <si>
    <t>III MIZARSKA DELA</t>
  </si>
  <si>
    <t>sestavila:</t>
  </si>
  <si>
    <t xml:space="preserve">II BETONSKA DELA </t>
  </si>
  <si>
    <t>III ZIDARSKA DELA</t>
  </si>
  <si>
    <t>IV TESARSKA DELA</t>
  </si>
  <si>
    <t>V KROVSKA DELA</t>
  </si>
  <si>
    <t xml:space="preserve">IV SUHOMONTAŽNA DELA </t>
  </si>
  <si>
    <t xml:space="preserve">V TLAKARSKA DELA </t>
  </si>
  <si>
    <t>I PREDDELA</t>
  </si>
  <si>
    <t>UREDITEV GRADBIŠČA</t>
  </si>
  <si>
    <t>kpl</t>
  </si>
  <si>
    <t xml:space="preserve">RUŠITVENA DELA - </t>
  </si>
  <si>
    <t xml:space="preserve">Izvedba prašne zapore v hodniku na podstrešju z PVC folijo z možnostjo prehoda za preprečitev prašenja celotnega hodnika pri izvedbi del. </t>
  </si>
  <si>
    <t>m2</t>
  </si>
  <si>
    <t>kos</t>
  </si>
  <si>
    <t>ure</t>
  </si>
  <si>
    <t>a) opaž</t>
  </si>
  <si>
    <t>b) beton</t>
  </si>
  <si>
    <t>m3</t>
  </si>
  <si>
    <t>kg</t>
  </si>
  <si>
    <t>b) dodatna dela 20% bet. del</t>
  </si>
  <si>
    <t xml:space="preserve">III ZIDARSKA DELA </t>
  </si>
  <si>
    <t>*ODRI</t>
  </si>
  <si>
    <t>m1</t>
  </si>
  <si>
    <t>Nepredvidena dela 5% tesarskih del. Nepredvidena dela pokrivajo eventualne zamenjave dotrajane lesene stropne ali strešne konstrukcije.</t>
  </si>
  <si>
    <t>Dodatek za rezanje opeke v žlotah in grebenih.</t>
  </si>
  <si>
    <t>m</t>
  </si>
  <si>
    <t>Dobava in montaža tipskih točkovnih snegolovov v barvi kritine (enakih obstoječim), montiranih na nove strešne površine. Poraba 3. kos/m2</t>
  </si>
  <si>
    <t>Izdelava žlote na stiku osnovne strehe in strešine pultnega okna iz barvane pločevine razvite širine 50 cm z vsemi predeli, pritrdilnim materialom in vsemi pomožnimi deli in prenosi.</t>
  </si>
  <si>
    <t>Izdelava kapne obrobe strešin pultnih oken iz barvane pločevine razvite širine 40 cm z vsemi predeli, pritrdilnim materialom in  vsemi pomožnimi deli in prenosi.</t>
  </si>
  <si>
    <t>Izdelava kapne obrobe strešine iz barvane pločevine razvite širine 40 cm z vsemi predeli, pritrdilnim materialom in  vsemi pomožnimi deli in prenosi.</t>
  </si>
  <si>
    <t>d) 5% teže materiala za zvare in spoje</t>
  </si>
  <si>
    <t xml:space="preserve">b) sidrne plošče </t>
  </si>
  <si>
    <t>a)  pravokotne jeklene cevi 60/80/4  (18 m) teža 6,78kg/m1</t>
  </si>
  <si>
    <t>b)  pravokotne jeklene cevi 40/60/4  (18 m) teža 5,51 kg/m1</t>
  </si>
  <si>
    <t xml:space="preserve">III  MIZARSKA DELA </t>
  </si>
  <si>
    <t xml:space="preserve">IV  SUHOMONTAŽNA DELA </t>
  </si>
  <si>
    <t>V TLAKARSKA DELA</t>
  </si>
  <si>
    <t>pravokotne plošče</t>
  </si>
  <si>
    <t>a) 136/102 cm</t>
  </si>
  <si>
    <t>b) 136/108 cm</t>
  </si>
  <si>
    <t>c) 136/98 cm</t>
  </si>
  <si>
    <t>d) 98/171 cm</t>
  </si>
  <si>
    <t>e) 98/165 cm</t>
  </si>
  <si>
    <t>f) 98/155 cm</t>
  </si>
  <si>
    <t>g) 98/150 cm</t>
  </si>
  <si>
    <t>h)155/166 cm</t>
  </si>
  <si>
    <t>trikotna plošče</t>
  </si>
  <si>
    <t xml:space="preserve"> 206 cm dolžina  višina 102</t>
  </si>
  <si>
    <t xml:space="preserve">trapezna plošča </t>
  </si>
  <si>
    <t>116/26-133 cm</t>
  </si>
  <si>
    <t xml:space="preserve">VI STEKLARSKA DELA </t>
  </si>
  <si>
    <t>VII PLESKARSKA  DELA</t>
  </si>
  <si>
    <t>VII PLESKARSKA DELA</t>
  </si>
  <si>
    <t>* arhitektura</t>
  </si>
  <si>
    <t>* požarna varnost</t>
  </si>
  <si>
    <t>2. STROJNE INŠTALACIJE</t>
  </si>
  <si>
    <t>3. ELEKTRIČNE INŠTALACIJE</t>
  </si>
  <si>
    <t xml:space="preserve">Najem in postavitev avtodvigala za dvig v višino do 30 m in tovor do 2 t za obdobje min 14 dni </t>
  </si>
  <si>
    <t>Demontaža obstoječih visečih žlebov s hrambo do ponovne montaže po končanih delih vsemi predeli, pritrdilnim materialom in vsemi pomožnimi deli in prenosi.</t>
  </si>
  <si>
    <t>b) 5% teže materiala za zvare in spoje</t>
  </si>
  <si>
    <t>a) HEA 140 (7,961 m)</t>
  </si>
  <si>
    <t xml:space="preserve">a) HEA 320 (25,55 m) </t>
  </si>
  <si>
    <t xml:space="preserve">a) IPE 140 (33,00 m) </t>
  </si>
  <si>
    <t xml:space="preserve">a)  pravokotne jeklene cevi 100/140/4  (69,55m) </t>
  </si>
  <si>
    <t xml:space="preserve">b)  pravokotne jeklene cevi 60/80/2,5  (18,34 m) </t>
  </si>
  <si>
    <t>c) kvadratne cevi 80/80/3 (37,30)</t>
  </si>
  <si>
    <t>a)  S 235 - pl 240/140/5</t>
  </si>
  <si>
    <t>b) 8,8 - M12 l=80</t>
  </si>
  <si>
    <t>e) S 235 - pl100/100/5</t>
  </si>
  <si>
    <t>b) S 235 - pl 220/200/5</t>
  </si>
  <si>
    <t>c) S 235 - pl 220/100/5</t>
  </si>
  <si>
    <t>d) S 235 - pl 273/140/5</t>
  </si>
  <si>
    <t>f) S 235 - pl 295/140/5</t>
  </si>
  <si>
    <t>g) S 235 - pl 240/140/5</t>
  </si>
  <si>
    <t>h) S 235 - pl160/80/5</t>
  </si>
  <si>
    <t>i) S 235 - pl 500/380/5</t>
  </si>
  <si>
    <t>j) S 235 - pl 260/250/5</t>
  </si>
  <si>
    <t>k) 8,8 - M12 l=180</t>
  </si>
  <si>
    <t>b) 8,8 - M16 l=750</t>
  </si>
  <si>
    <t>c) sidrne ploščice pl 100/140/5</t>
  </si>
  <si>
    <t>d) 8,8 - M12 l=80</t>
  </si>
  <si>
    <t>f) 5% teže materiala za zvare in spoje</t>
  </si>
  <si>
    <t xml:space="preserve">a) HEA 340 (19,92 m) </t>
  </si>
  <si>
    <t xml:space="preserve">a) HEA 240 (7,34 m) </t>
  </si>
  <si>
    <t>a) HEA 180 (4,80 m)</t>
  </si>
  <si>
    <t>a) 40/80/3 (34m) teža 5,19 kg/m1</t>
  </si>
  <si>
    <t>a) 100/140/4 (53m)</t>
  </si>
  <si>
    <t>S 235 - pl 190/230/8</t>
  </si>
  <si>
    <t>S 235 - pl276/140/8</t>
  </si>
  <si>
    <t>S 235 - pl 240/230/8</t>
  </si>
  <si>
    <t>S 235 - pl240/330/8</t>
  </si>
  <si>
    <t>S 235 - pl 237/230/8</t>
  </si>
  <si>
    <t>S 235 - pl 240/171/8</t>
  </si>
  <si>
    <t>S 235 - pl 160/80/5</t>
  </si>
  <si>
    <t>S 235 - pl 287/171/8</t>
  </si>
  <si>
    <t>S 235 - pl 287/330/8</t>
  </si>
  <si>
    <t>S 235 - pl 221/230/8</t>
  </si>
  <si>
    <t>S 235 - pl 268/230/8</t>
  </si>
  <si>
    <t>S 235 - pl 170/230/8</t>
  </si>
  <si>
    <t>S 235 - pl 170/330/8</t>
  </si>
  <si>
    <t>S 235 - pl 500/260/5</t>
  </si>
  <si>
    <t>S 235 - pl 500/380/5</t>
  </si>
  <si>
    <t>S 235 - pl 500/320/5</t>
  </si>
  <si>
    <t>S 235 - pl 350/320/5</t>
  </si>
  <si>
    <t>S 235 - pl 350/380/5</t>
  </si>
  <si>
    <t>S 235 - pl 250/260/5</t>
  </si>
  <si>
    <t>S 235 - pl 350/320/8</t>
  </si>
  <si>
    <t>S 235 - pl 500/320/8</t>
  </si>
  <si>
    <t>S 235 - pl 250/260/8</t>
  </si>
  <si>
    <t>S 235 - pl 500/260/8</t>
  </si>
  <si>
    <t>S 235 - pl 500/380/8</t>
  </si>
  <si>
    <t>S 235 - pl 380/340/8</t>
  </si>
  <si>
    <t>8,8 - M16 l=80</t>
  </si>
  <si>
    <t>8,8 - M10 l=160</t>
  </si>
  <si>
    <t>8,8 - M16 l=180</t>
  </si>
  <si>
    <t>8,8 - M16 l=600</t>
  </si>
  <si>
    <t>8,8 - M16 l=750</t>
  </si>
  <si>
    <t>8,8 - M16 l=700</t>
  </si>
  <si>
    <t xml:space="preserve">a) HEA 340 (2 m) </t>
  </si>
  <si>
    <t xml:space="preserve">a) HEA 240 (1,20m) </t>
  </si>
  <si>
    <t xml:space="preserve">a) HEA 180 (1,35m) </t>
  </si>
  <si>
    <t>e) 8,8 - M12 l=180</t>
  </si>
  <si>
    <t>Izvedba lesene konstrukcije pultnih oken, med obstoječimi špirovci, s porabo lesa do 0,08 m³/m², kompletno z dobavo materiala, vsem pritrdilnim materialom, prenosom materiala do mesta vgraditve ter vsemi pomožnimi deli in prenosi. Les kvalitete C24.</t>
  </si>
  <si>
    <t>a)  pravokotne jeklene cevi 40/60/4  (3 m) teža 5,51 kg/m1</t>
  </si>
  <si>
    <t>b) sidrne ploščice pl 100/140/5</t>
  </si>
  <si>
    <t>c) 8,8 - M12 l=80</t>
  </si>
  <si>
    <t>b) sidrne ploščice pl 80/60/5</t>
  </si>
  <si>
    <t>c) ploščaro jeklo 30/5 mm</t>
  </si>
  <si>
    <t>e) 5% teže materiala za zvare in spoje</t>
  </si>
  <si>
    <t xml:space="preserve">V2a Dobava in montaža enokrilnih, notranjih steklenih vrat dim. 0,95/2,10 m,v lesenem podboju. Zidarska odprtina 0,98/2,12 m. 
Krilo stekleno  deb 8 mm iz kaljenega stekla , površina delno peskana ( črte ) . Podboj lesen iz masivnega lesa, barve enake kot vhodna vrata v pisarne. Oprema: nasadila, cilindrična ključavnica enotni ključ za vsa nova vrata
 ( glej sheme stavbnega pohištva )
Debelina stene 12cm.  </t>
  </si>
  <si>
    <t xml:space="preserve">objekt: Vzdrževalna dela na delu Z trakta, JZ stolpu in na strehi J trakta gradu Brežice </t>
  </si>
  <si>
    <t xml:space="preserve">Odstranitev lesene obloge stopnic pred vhodom v podstešje, vključno z razvrščanjem po vrsti odpadka, nalaganjem in odvozom porušenega materiala na deponijo do 10 km. </t>
  </si>
  <si>
    <t xml:space="preserve">Demontaža kovinskih vrat vel. do 2 m2 kompletno z okvirjem, vključno z razvrščanjem po vrsti odpadka, nalaganjem in odvozom porušenega materiala na deponijo do 10 km. </t>
  </si>
  <si>
    <t xml:space="preserve">Obojestranska razširitev obstoječe vratne odprtine v širini 7 cm v opečni steni debeline 37 cm, višina vratne odprtine 2 m, vključno z razvrščanjem po vrsti odpadka, nalaganjem in odvozom porušenega materiala na deponijo do 10 km. </t>
  </si>
  <si>
    <t>Rušenje tlaka v globino 13 cm v obstoječem hodniku zaradi sidranja kovinske konstrukcije klančine v obstoječe tlake, vključno z razvrščanjem po vrsti odpadka, nalaganjem in odvozom porušenega materiala na deponijo do 10 km.</t>
  </si>
  <si>
    <t>Podpiranje obstoječih lesenih stropov nad drugim nadstropjem na lokaciji izvedbe ležišč jeklenih nosilcev v podstrešju. Višina podpor do 4 m. Izvedba podpiranja lesenega stropa z vsemi pomožnimi deli in prenosi.</t>
  </si>
  <si>
    <t xml:space="preserve">Izdelava arm. betonskih ležišč primarne kovinske konstrukcije lesenega poda prostora 1 in 2 ter hodnika in klančine v stolpu, na obstoječih kamnitih zidovih. Kompletna izdelava betonskega ležišča kovinske konstrukcije dim. 50/50 cm višine cca 45-55 cm in 100 cm za nosilce klančine v stolpu, kompletno z izdelavo opaža, armaturo, ročnim betoniranjem ter vsemi pomožnimi deli in prenosi. Pri izdelavi betonski ležišč je potrebno biti pozoren, da se ne poškodujejo obstoječe ureditve oz. strop v spodnji etaži. Vsa dela je potrebno izvajati ročno s spoštovanjem obstoječih ureditev. </t>
  </si>
  <si>
    <t>Izdelava arm. betonskih ležišč primarne kovinske konstrukcije steklenega poda (JZ stolp), na obstoječih kamnitih zidovih. Kompletna izdelava betonskega ležišča kovinske konstrukcije dim. 50/50 cm višine cca 35cm, kompletno z izdelavo opaža, armaturo, ročnim betoniranjem ter vsemi pomožnimi deli in prenosi. Pri izdelavi betonskih ležišč je potrebno biti pozoren, da se ne poškodujejo obstoječe ureditve oz strop v spodnji etaži. Vsa dela je potrebno izvajati ročno s spoštovanjem  obstoječih ureditev.</t>
  </si>
  <si>
    <t>Nepredvidena dela vezana na ugotovitve sondiranja medetažne lesene konstrukcije.</t>
  </si>
  <si>
    <t xml:space="preserve">a) izdelava elaborata gradbenih konstrukcij </t>
  </si>
  <si>
    <t>Odstranitev obstoječih lat, vključno z razvrščanjem po vrsti odpadka, nalaganjem in odvozom porušenega materiala na deponijo do 10 km.</t>
  </si>
  <si>
    <t>Pregled obstoječe strešne konstrukcije s preverbo o mortebitni zamenjavi lesenih elementov.</t>
  </si>
  <si>
    <t>Izvedba zaščite vidnega lesa v novih ureditvah z akrilnim lazurnim premazom kot npr. SILVANOL lazura B bezbarvni ali enakovredno, z dobavo materiala in vsemi pomožnimi deli in prenosi.</t>
  </si>
  <si>
    <t>Izvedba insekticidne (kot npr. Silvanol brezbarvni ali enakovredno) in protipožarne zaščite obstoječe strešne konstrukcije z dobavo materiala in vsemi pomožnimi deli in prenosi.</t>
  </si>
  <si>
    <t>Izvedba zračnega kanala strešne konstrukcije z notranje strani konstrukcije, s pritrjevanjem vertikalne late 5/7 cm na late, centralno med špirovci in polaganjem sekundarne kritine kot npr. URSA SECO PRO 0,04 ali enakovredno, ki ovita okoli špirovcev in vmesno lato tvori zračni kanal. Izvedba zračnega kanala obstoječe strešne konstrukcije z dobavo potrebnega materiala in vsemi pomožnimi deli in prenosi.</t>
  </si>
  <si>
    <t>Letvanje strehe z letvami 4/5 cm na razmaku 16-17 cm (odvisno od naklona strehe) za pokrivanje z bobrovcem z dobavo materiala, prenosom materiala do mesta vgraditve in vsemi pomožnimi deli in prenosi.</t>
  </si>
  <si>
    <t>Letvanje strehe podpultnih oken z letvami 4/5 cm na razmaku 15 cm za pokrivanje z bobrovcem, z dobavo materiala, prenosom materiala do mesta vgraditve in vsemi pomožnimi deli in prenosi.</t>
  </si>
  <si>
    <t>Oblaganje jeklene podkonstrukcije klančine na vhodu z OSB ploščami 2,5 cm vijačenih v podkonstrukcijo z dobavo materiala, vsem pritrdilnim materialom in vsemi pomožnimi deli in prenosi.</t>
  </si>
  <si>
    <t>Izvedba podloge suhemu estrihu v prostoru 1 in 2 ter hodnika v sestavi:                               * podkonstrukcija 10/14 cm na osnem razmaku 41 cm, vijačena v primarne jeklene nosilce. Nad podkonstrukcijo se položijo trakovi lanenega filca za zmanjševanje prenosa udarnega zvoka. V opečni zid se za naleganje lesene podkonstrukcije privijači čevelj nosilca 100/140 za zunanjo pritrditev. V ceni zajeti čevelj nosilca in pritrdilni matrialom (18 kos).                                                                         * parna zapora obojestransko in zvočna izolacija kot npr. URSA TSP deb. 4 cm, ƛ  0,032W/mK ali enakovredno, polagana med podkonstrukcijo                                       * OSB plošče deb 2,5 cm  vijačene v podkonstrukcijo.                                            Izvedba podloge suhemu estrihu z dobavo materiala, vsem pritrdilnim materialom in vsemi pomožnimi deli in prenosi.</t>
  </si>
  <si>
    <t>Izvedba podloge gotovem parketu (klančina, prostor pred steklenim podom)  v sestavi:                                                 * podkonstrukcija 10/14 cm  cm na osnem razmaku 41 cm, vijačena nosilno jekleno konstrukcijo. Nad podkonstrukcijo se položijo trakovi lanenega filca za zmanševanje prenosa udarnega zvoka                                                                           * parna zapora obojestransko in zvočna izolacija  kot npr. URSA TSP deb. 4 cm, ƛ  0,032W/mK ali enakovredno, polagana med podkonstrukcijo                                       * OSB plošče deb 2,5 cm  vijačene v podkonstrukcijo.                                            Izvedba podloge gotovem parketu z dobavo materiala, vsem pritrdilnim materialom in vsemi pomožnimi deli in prenosi.</t>
  </si>
  <si>
    <t>Oblaganje jeklene podkonstrukcije stopnice v stolpu z OSB ploščami 2,5 cm vijačenih v podkonstrukcijo z dobavo materiala, vsem pritrdilnim materialom in vsemi pomožnimi deli in prenosi.</t>
  </si>
  <si>
    <t>Oblaganje jeklene podkonstrukcije stopnice v podstrešje z OSB ploščami 3,5 cm vijačenih v podkonstrukcijo z dobavo materiala, vsem pritrdilnim materialom in vsemi pomožnimi deli in prenosi.</t>
  </si>
  <si>
    <t>Dobava in montaža svetlobnikov za poševne strehe z ravno kritino  kot npr. TWF Veluks ali enakovredno, za osvetlitev hodnika. Svetlobniki s fiksno povezavo, premer superrefleksnega tunela je 25 cm. Notranje razpršilno steklo v beli barvi.
Okvir z integrirano obrobo in kaljenim steklom na zunanji strani. Kompletna izvedba z dobavo materiala in vesmi pomožnimi deli in pritrdilnim materijalom</t>
  </si>
  <si>
    <t>Premični delovni odri višine do 2.5 m z vso potrebno zaščito za varno delo. Delovni odri kompletno s postavitvijo, demontažo in vsemi pomožmi deli in prenosi.</t>
  </si>
  <si>
    <t>Premični delovni odri višine do 4,0 m z vso potrebno zaščito za varno delo. Delovni odri kompletno s postavitvijo, demontažo in vsemi pomožmi deli in prenosi.</t>
  </si>
  <si>
    <t>Naprava lovilnih odrov in mrež po robu strešine s prenosom materiala do mesta vgraditve, odstranitvijo po uporabi, čiščenjem ter vsemi pomožnimi deli za dobo 30 dni.</t>
  </si>
  <si>
    <t>Dobava in montaža klasičnega, tračnega  linijskega snegolova v barvi kritine.</t>
  </si>
  <si>
    <t>Pokrivanje slemena in grebenov z opečnimi slemenjaki, naravno rdeče barve. Slemenjaki se pritrjujejo na slemensko ali grebensko letev s sponko za pritrditev slemenjaka. Pokrivanje slemen in grebenov vključno s tipskimi začetnimi grebenskimi slemenjaki, grebenskih razdelilnih slemenjakov, ki se montirajo na stik grebena in slemena, dobavo ostalega materiala in vsemi pomožnimi deli in prenosi.</t>
  </si>
  <si>
    <t>Izdelava obloge stranskega lesenega zapiranja pultnih oken iz barvane pločevine z vsemi predeli, pritrdilnim materialom, zatesnitvijo s tesnilnim kitom in vsemi pomožnimi deli in prenosi. Brava pločevine enaka obarvi obstoječe pločevine na objektu.</t>
  </si>
  <si>
    <t>Izdelava okenske police pultnega okna na leseni podlagi iz barvane pločevine razvite širine 50 cm z vsemi predeli, pritrdilnim materialom in vsemi pomožnimi deli in prenosi.</t>
  </si>
  <si>
    <t>Izdelava žlote na stiku streh JZ stolpa, zahodnega in južnega trakta iz barvane pločevine razvite širine 60 cm z vsemi predeli, pritrdilnim materialom in vsemi pomožnimi deli in prenosi.</t>
  </si>
  <si>
    <t xml:space="preserve">V1 Dobava in montaža enokrilnih, notranjih lesenih vrat dim. 0,95/2,10 m, v lesenem podboju, polno krilo. Zidarska odprtina 0,98/2,12 m. 
Vrata iz masivnega lesa - hrast. 
Obdelava: krtačeno in luženo odtenek enak vratom na obstoječih pisarnah, vratna krila z okrasnimi letvami  (glej sheme stavbnega pohištva)
Oprema: nasadila, kljuka rustikalna na ščit z luknjo na cilinder obdelava medenina 
brunirana. Cilindrična ključavnica, enotni ključ za vsa nova vrata.
Debelina stene 12-15 cm.  </t>
  </si>
  <si>
    <t xml:space="preserve">V2 Dobava in montaža enokrilnih, notranjih steklenih vrat dim. 0,89/2,10 m, v lesenem podboju. Zidarska odprtina 0,92/2,12 m. 
Krilo stekleno  deb 8 mm iz kaljenega stekla, površina delno peskana (črte). Podboj lesen iz masivnega lesa, 
enake barve kot vhodna vrata v obst. pisarne. Oprema: nasadila, cilindrična ključavnica, enotni ključ za vsa nova vrata
(glej sheme stavbnega pohištva)
Debelina stene 37 cm.  </t>
  </si>
  <si>
    <t xml:space="preserve">Dvokrilna, notranja lesena vrata dim. 1.85/2,10 m, v lesenem podboju, vratna krila delno zastekljena z izolacijskim steklom. Zidarska odprtina 1,88/2,12 m. 
Vrata iz masivnega lesa - hrast. 
Obdelava: krtačeno in luženo, odtenek enak vratom na obstoječih pisarnah
Oprema: nasadila,  kljuka rustikalna na ščit z luknjo na cilinder, obdelava medenina brunirana
Debelina stene 20cm.  </t>
  </si>
  <si>
    <t xml:space="preserve"> Enokrilna, notranja, lesena protipožarna vrata s samozapiralom, požarne odpornosti 60 min, dim.0,88/2,10 m, zidarska odprtina 0,91/2,12 m. Polno krilo. Barva vrat enaka vratom na obstoječih pisarnah.
Oprema: nasadila s samozapiralom v tečajih, kljuka, ključavnica
2xL  (vrata proti podstrešju v novih in obstoječih ureditvah, dimenzijo  vrat pri obstoječih ureditvah preveriti)</t>
  </si>
  <si>
    <t>Dobava in montaža enokrilnega lesenega okna iz smrekovega lesa, skupaj z notranjo leseno polico,  okno toplotne prehodnosti min. 1,1W/m2K s trojno zasteklitvijo, dvojno tesnjeno s trajnoelastičnimi tesnili.
Zidarska odprtina 1.00x0,75 m.
Površinska obdelava troslojni premazni sistem (temeljni, vmesni,končni nanos z brizganjem), barva lesa - luženo na temnejši hrast.
Odpiranje okna po horizontalni in vertikalni osi, okovje standardno, kljuke pololive (rustikalne). 
 Notranje police lesene debeline 2,5 cm, previs 2 cm od roba  parapeta, širina police 41 cm, vgrajene na montažno lepilo.</t>
  </si>
  <si>
    <t xml:space="preserve">Izdelava in montaža lesene police deb. 4 cm na jekleno podkonstrukcijo ob klančini na vhodu z vijačenjem v podkonstrukcijo, vključno z vsemi pomožnimi deli, barvanjem police, pritrdilnim matrialom  in prenosi. Barvo police uskladiti z barvo parketa na klančini. Polica s previsom 1 cm in zaobljenim robom. Lesena polica se položi tudi na obstoječi parapet ob zidu med pisarnami. Na zunanjem zidu pod oknom je obstoječ radiator, katerega je potrebno prestaviti na višino police. </t>
  </si>
  <si>
    <t xml:space="preserve">Kompletna izdelava in montaža lesenih, zaokroženih vodil klančin iz hrastovega lesa lesa. Vodilo montirano na ploščato železo pri klančini na vhodu in kovinske nosilce pri klančini v stolpu. Vodilo kompletno z zaščito lesa, pritrdilnim materialom ter vsemi pomožnimi deli in prenosi.
</t>
  </si>
  <si>
    <t>Kovinski točkovni nosilci za pritrditev lesenega vodila, montirani v mavčno steno, kompletno s pritrdilnim materialom, enostavne izvedbe. Barva RAL 7016 Anthratitgrau.</t>
  </si>
  <si>
    <t>Izdelava stranske obloge pri klančinah mavčnimi ploščami  1x 12,5 mm (kot npr. DIAMANT ali enakovredno) pritrjenimi na nosilno jekleno konstrukcijo klančine, kompletno s pritrdilnim materialom in vsemi pomožnimi deli in prenosi. Fugiranje: Fugirna masa in ojačitveni bandažni trak.</t>
  </si>
  <si>
    <t>Izvedba obloge stropa na poševni strehi iz mavčnih plošč kot npr. gradbena plošča knauf GKB ali enakovredno, 2x1,25 cm na stropni kovinski profil CD 60-06 montiran z obešali (zaradi debeline izolacije 20 cm) na leseno strešno konstrukcijo - špirovce z izolacijo kot npr. URSA SF 34  8+14 cm ali enakovredno in parno zaporo kot npr. URSA SEKO PRO 2 ali enakovredno,  kompletno s fugiranjem stikov ter vsemi pomožnimi deli in prenosi.</t>
  </si>
  <si>
    <t>Izvedba obloge stropa v širini 1 m na poševni strehi iz mavčnih plošč (kot npr. Fireboard A1 ali enakovredno),  2x1,5 cm na stropni kovinski profil CD 60-06 montiran na leseno strešno konstrukcijo - špirovce,  kompletno s fugiranjem stikov ter vsemi pomožnimi deli in prenosi. Ognjevarna obloga na meji požarnih sektorjev v podstrešju.</t>
  </si>
  <si>
    <t xml:space="preserve">Izvedba ravnega stropa z oblogo iz mavčnih plošč 2x1,25 cm (kot npr. gradbena plošča Knauf GKB  ali enakovredno) na stropni kovinski profil obešen na nosilno jekleno konstrukcijo. Ravni strop iz mavčnih plošč kompletno z vgradnjo revizijskih odprtin, izolacijo  kot npr. URSA SF 34  8+14 cm ali enakovredno, parna zapora kot npr. URSA SEKO PRO 2 ali enakovredno, s fugiranjem stikov ter vsemi pomožnimi deli in prenosi. </t>
  </si>
  <si>
    <t>Revizijske odprtine z vratci v spuščenem stropu dim. 40x40 cm.</t>
  </si>
  <si>
    <t xml:space="preserve">Izvedba ravnega stropa na meji požarnih sektorjev (hodnik ob požarnem zidu) z oblogo iz mavčnih plošč 2x1,50 cm (kot npr.Fireboard A1  ali enakovredno) na stropni kovinski profil obešen na nosilno jekleno konstrukcijo. Ravni strop iz mavčnih plošč kompletno z  izolacijo kot npr. URSA SF 34  8+14 cm ali enakovredno, parna zapora kot npr. URSA SEKO PRO 2 ali enakovredno, s fugiranjem stikov ter vsemi pomožnimi deli in prenosi. </t>
  </si>
  <si>
    <t xml:space="preserve">Izvedba ravnega stropa -požarna zaščita  na obstoječem stropu v prostorih pod novimi ureditvami v II. nadstropju (galerija). Izvedba ravnega stropa iz mavčnih plošč  deb. 1,50 cm  (kot npr.Fireboard A1 ali enakovredno) na stropni kovinski profil  obešen na obstoječo leseno stropno konstrukcijo. Kompletna izvedba ravnega stropa skupaj s fugiranjem stikov ter vsemi pomožnimi deli in prenosi. </t>
  </si>
  <si>
    <t>Dobava in polaganje gotovega parketa debeline 15mm na lepilo - zgornji obrabni sloj 4 mm kot npr. CRANS-MONTANA, lakiran hrastov parket ali enakovredno. Polaganje parketa na lepilo, kompletno s pripravo podlage, vsemi potrebnimi elementi in zaključnimi letvami ter dobavo materiala in vsemi pomožnimi deli in prenosi.</t>
  </si>
  <si>
    <t>prostor 1 in 2 ter hodnik</t>
  </si>
  <si>
    <t>Dobava in polaganje gotovega parketa na klančino na vhodu debeline 15mm na lepilo - zgornji obrabni sloj 4 mm, parket kot npr. CRANS-MONTANA, lakiran hrastov parket ali enakovredno. Polaganje parketa na lepilo na podlogo iz OBS plošč, kompletno s pripravo podlage, vsemi potrebnimi elementi in zaključnimi letvami ter dobavo materiala in vsemi pomožnimi deli in prenosi.</t>
  </si>
  <si>
    <t>Dobava in polaganje plošč iz pohodnega stekla deb. 39 mm v okvirju iz AL eloksiranih kotnikov 50/50/3 mm. Steklo večslojno,  lepljeno, deb. 39 mm, štiristransko vpeto v okvirju, položeno na podložni trak, ki ima po Shoru A trdoto 60 in 70. Kompletna izdelava steklenih pohodnih površin, skupaj z okvirjem in vsem potrebnim dodatnim materialom na jekleno nosilno konstrukcijo, z dobavo materiala, montažo, pritrdilnim materialom ter vsemi pomožnimi deli in prenosi.</t>
  </si>
  <si>
    <t>Kompletna izdelava steklenih ograj po robu steklenih pohodnih površin, višine 100 cm, iz kaljenega lepljenega prozornega stekla, deb. 16 mm, sestavljena iz delov dolžine do 1,5 m. Kompletna izdelava steklene ograje skupaj s spodnjim nosilcem:                                                                     - profil za bočno pritrditev kot npr. CORTIZO VIEW CRYSTAL PLUS BOČNO ali enakovredno, dobavo materiala, pritrdilnim materialom in vsemi pomožnimi deli in prenosi. Ograja brez ročja z zgornjim zaobljenim robom. Ograja obodno po robu steklene ploščadi.</t>
  </si>
  <si>
    <t>Kompletna izdelava steklenih ograj po robu steklenih pohodnih površin, višine 100 cm iz kaljenega lepljenega prozornega stekla deb. 16 mm,  sestavljena iz delov dolžine do 1,5 m. Kompletna izdelava steklene ograje skupaj s spodnjim nosilcem:                                                                     - profil za pritrditev zgoraj kot npr. CORTIZO VIEW CRYSTAL ali enakovredno, dobavo materiala, pritrdilnim materialom in vsemi pomožnimi deli in prenosi. Ograja brez ročaja z zgornjim zaobljenim robom. Ograja okoli notranje odprtine pri stebru.</t>
  </si>
  <si>
    <t>Kompletna izdelava vratic v stekleni ograji širine 80 cm, višine 1 m, skupaj s potrebnim nosilnim ogrodjem iz AL eloksiranih elementov,  nasadili, ključavnico in vsemi potrebnim pritrdilnim materialom. Vratica ograje iz kaljenega lepljenega prozornega stekla deb. 16mm. Vratica v stekleni ograji namenjena vzdrževanju.</t>
  </si>
  <si>
    <t>Priprava podlage za pleskanje zidanih sten s paropropustno izravnalno maso z dobavo in pripravo mase ter vsemi pomožnimi deli in prenosi.</t>
  </si>
  <si>
    <t>Priprava podlage za pleskanje montažnih mavčnih sten s kitanjem, kompletno z dobavo materiala, kotniki ter vsemi pomožnimi deli in prenosi.</t>
  </si>
  <si>
    <t>Priprava podlage za pleskanje stropnih površin iz mavčnih plošč z dobavo materiala ter vsemi pomožnimi deli in prenosi.</t>
  </si>
  <si>
    <t>Enobarvno barvanje v dveh nanosih vseh sten, stropov s paropropustno silikatno ali silikonsko barvo, kompletno z dobavo materiala, pripravo barve ter vsemi pomožnimi deli in prenosi. Barva bela</t>
  </si>
  <si>
    <t>Prostor 1 in 2 ter hodnik</t>
  </si>
  <si>
    <t>Enobarvno barvanje v dveh nanosih vseh sten in stropov s paropropustno silikatno ali silikonsko barvo, kompletno z dobavo materiala, pripravo barve ter vsemi pomožnimi deli in prenosi. Barva siva, temna JUB 4650. Končno barvo na podlagi vzorca potrdi investitor in ZVKDS.</t>
  </si>
  <si>
    <t>Stene in stropovi v območju prezentacije JZ stolpa</t>
  </si>
  <si>
    <t>Zaključno čiščenje prostorov.</t>
  </si>
  <si>
    <t xml:space="preserve">Projektantski nadzor: spremljanje gradnje na zahtevo izvajalca in investitorja, tolmačenje projekta, dodatna pojasnila </t>
  </si>
  <si>
    <t>UPRAVIČENI</t>
  </si>
  <si>
    <t>STROŠKI</t>
  </si>
  <si>
    <t>enota</t>
  </si>
  <si>
    <t>količina</t>
  </si>
  <si>
    <t>cena/enoto</t>
  </si>
  <si>
    <t>Dobava in montaža ognjevarnih revizijskih vratic Ei 60, dim. 40/60 cm v požarno steno ob dimniku na lokaciji dimniških vratic na dimniku, kompletno z vsemi pomožnimi deli in prenosi.</t>
  </si>
  <si>
    <t>Izvedba suhih estrihov v prostoru 1 in 2 ter hodniku na pripravljeno podlago (tesarska dela) :                                                                             1. izvedba izravnalnega mineralnega nasutja brez  dodatnega veziva ( kot npr.Fermacell izravnalno nasutje ali enakovredno) v debelini 2 cm s polaganjem robnih izolacijskih trakov. Izvedba izravnalnega nasutja po navodilih proizvajalca                                                    2. polaganje estrih elementov 2 x 10 mm + 10 mm lesna vlakna (kot npr. Fermacell 2 E 31 ali enakovredno) 
Estrih elementi se polagajo v zaporedni povezavi z medsebojnim zamikom za npr.
1/4 dolžine. (zamik spojev ≥ 20
cm). Plošče se medsebojno lepijo z enokomponentnim lepilom na osnovi poliuretan in vijačijo vijaki za hitro vgradnjo 3,9 x 22 mm poraba: ~ 15 kosov/m² razmak med vijaki:≤ 20 cm. Polaganje po navodilih proizvajalca.</t>
  </si>
  <si>
    <t xml:space="preserve">Čiščenje prostora podstrešja za pripravo za izvedbo del </t>
  </si>
  <si>
    <t>streha nad prostorom 1 in 2 in podstrešju ob prostoru 1 in 2</t>
  </si>
  <si>
    <t>REKAPITULACIJA</t>
  </si>
  <si>
    <t xml:space="preserve">GRADBENA + OBRTNIŠKA DELA </t>
  </si>
  <si>
    <t>GRADBENO OBRTNIŠKA DELA</t>
  </si>
  <si>
    <t>22% DDV</t>
  </si>
  <si>
    <t>4. Nepredvidena dela 10% vseh del</t>
  </si>
  <si>
    <t>Izvajalec rušitvenih del  mora gradbene odpadke sortirati in odvažati končnem odjemalcu v skladu z Uredbo o ravnanju z odpadki, ki nastanejo pri gradbenih delih (Ur. list RS, št. 34/08).  V ceni je potrebo zajeti vse stroške: nakladanje, razkladanje, odvoz ter plačila vseh dovoljenj in pristojbin deponije.</t>
  </si>
  <si>
    <t>Obzidava ter popravila špalet in robov prebojev s finocementno malto, vključno s pripravo malte in vsemi pomožnimi deli in prenosi.
Vratne odprtine</t>
  </si>
  <si>
    <t>Bočno zapiranje pultnih oken s skobljanimi deskami, kompletno z dobavo materiala, zaščitnim premazom, vsem pritrdilnim materialom in vsemi pomožnimi deli in prenosi.</t>
  </si>
  <si>
    <t>Izvedba menjalnikov na porezanih obstoječih stropnih nosilcih na lokaciji izvedeb ležišč jeklene konstrukcije. V primeru, da se obstoječi stropni nosilec poreže toliko, da naleganje ne zadostuje se z menalniki poveže s sosednjimi nosilci. Sama izvedba menjalnikov je odvisna od dejanskega stanja na terenu, pri izvedbi je potrebno kontaktirati projektanta gradbenih konstrukcij, da se doreče detajl izvedbe.  Kompletna izvedba z dobavo materiala in vsemi pomožnimi deli in pritrdilnim materialom.</t>
  </si>
  <si>
    <t xml:space="preserve">Rušenje naknadno izvedene pozidave vrat z modularno opeko, vrata v opečni steni, dim. 1,00 m x 1,50 m, deb. stene 0,37 m vključno z razvrščanjem po vrsti odpadka, nalaganjem in odvozom porušenega materiala na deponijo do 10 km. </t>
  </si>
  <si>
    <t>Dobava in montaža tipske varovalne mrežice za ptiče po celotni dolžini kapne linije strehe. Mrežice širine 100 -150 mm.</t>
  </si>
  <si>
    <t xml:space="preserve">Dobava in polaganje hrastovega masivnega poda formata 14/160/230 mm, naravnega videza  kot npr. Rustic hrast EDELHOLZ ali enakovredno v prostoru stolpa na dostopu do steklenega poda, vključno s polaganjem na klančino in površino ob robu klančine. Polaganje hrastovega poda na lepilo na podlogo iz OBS plošč, kompletno s pripravo podlage, polaganjem, ter vsemi potrebnimi elementi in zaključnimi letvami ter dobavo materiala in vsemi pomožnimi deli in prenosi. </t>
  </si>
  <si>
    <t>Dobava in oblaganje notanjih stopnic s hrastovim masivnim podom deb. 14 mm na lepilo kot npr. Rustic hrast EDELHOLZ ali enakovredno. Oblaganje stopnic s parketom na podlogo iz OBS plošč na lepilo, kompletno s pripravo podlage, polaganjem in vsemi potrebnimi elementi in zaključki ter dobavo materiala in vsemi pomožnimi deli in prenosi.</t>
  </si>
  <si>
    <t>* gradbene konstrukcije</t>
  </si>
  <si>
    <t>* strojne inštalacije</t>
  </si>
  <si>
    <t>* elektro inštalacije</t>
  </si>
  <si>
    <t>Izdelava projekta izvedenih del: 3 x tiskani izvodi + aktivna računalniška oblika + pdf.</t>
  </si>
  <si>
    <t>Izdelava Dokazila o zanesljivosti objekta: 2 x tiskani izvod + CD.</t>
  </si>
  <si>
    <t xml:space="preserve">
kpl</t>
  </si>
  <si>
    <t>SKUPNA REKAPITULACIJA</t>
  </si>
  <si>
    <t>PROJEKTANTSKI PREDRAČUN</t>
  </si>
  <si>
    <t>odgovorni konservator:</t>
  </si>
  <si>
    <t xml:space="preserve">Povišanje obstoječe odprtine v opečni steni deb 37 cm nad naknadno izvedeno pozidavo, preboj dim. 0,80x1,0 m, z vsemi potrebnimi deli, podpiranji, vgradnjo opečne preklade, vključno z razvrščanjem po vrsti odpadka, nalaganjem in odvozom porušenega materiala na deponijo do 10 km. </t>
  </si>
  <si>
    <t xml:space="preserve">II KLJUČAVNIČARSKA DELA </t>
  </si>
  <si>
    <t>št. projekta: 3424/A-24</t>
  </si>
  <si>
    <t>Mitja Baškovič</t>
  </si>
  <si>
    <t>Brežice, september 2024</t>
  </si>
  <si>
    <t xml:space="preserve">objekt: Jugozahodni stolp gradu Brežice </t>
  </si>
  <si>
    <t>VIII OPREMA</t>
  </si>
  <si>
    <t>IX ZAKLJUČNA DELA</t>
  </si>
  <si>
    <t xml:space="preserve">IX ZAKLJUČNA DELA </t>
  </si>
  <si>
    <t xml:space="preserve">OZNAKA </t>
  </si>
  <si>
    <t>NAZIV OPREME</t>
  </si>
  <si>
    <t>DIMENZIJE</t>
  </si>
  <si>
    <t>KOS</t>
  </si>
  <si>
    <t>EM</t>
  </si>
  <si>
    <t>cena/kos</t>
  </si>
  <si>
    <t>cena skupaj</t>
  </si>
  <si>
    <t>brez DDV</t>
  </si>
  <si>
    <t>MIZ1</t>
  </si>
  <si>
    <t>MIZA PISALNA NASLONLJIVA</t>
  </si>
  <si>
    <t>190*90*H75</t>
  </si>
  <si>
    <t>PRIK1</t>
  </si>
  <si>
    <t>PRIKLJUČNA MIZA</t>
  </si>
  <si>
    <t>50*60*H75</t>
  </si>
  <si>
    <t>PR1</t>
  </si>
  <si>
    <t>PREDALNIK</t>
  </si>
  <si>
    <t>43*55*H57</t>
  </si>
  <si>
    <t>OM2</t>
  </si>
  <si>
    <t>OMARA NIZKA S POKRIVNO PLOŠČO</t>
  </si>
  <si>
    <t>80*40*H73</t>
  </si>
  <si>
    <t>OM1</t>
  </si>
  <si>
    <t>OMARA VISOKA Z VRATI</t>
  </si>
  <si>
    <t>80*40*H189</t>
  </si>
  <si>
    <t>MIZ-SEJ1</t>
  </si>
  <si>
    <t>240*120*H75</t>
  </si>
  <si>
    <t>ST1</t>
  </si>
  <si>
    <t>ST2</t>
  </si>
  <si>
    <t>KOS1</t>
  </si>
  <si>
    <t>70*70*H75</t>
  </si>
  <si>
    <t>OCENA VREDNOSTI</t>
  </si>
  <si>
    <t>POPIS DEL S PREDRAČUNOM</t>
  </si>
  <si>
    <t>3.</t>
  </si>
  <si>
    <t>ELEKTRIČNE INŠTALACIJE</t>
  </si>
  <si>
    <t>Vrednosti so v EUR!</t>
  </si>
  <si>
    <t xml:space="preserve"> </t>
  </si>
  <si>
    <t>E5.</t>
  </si>
  <si>
    <t>E6.</t>
  </si>
  <si>
    <t>STRELOVOD IN OZEMLJITVE</t>
  </si>
  <si>
    <t>E7.</t>
  </si>
  <si>
    <t>PRIPRAVLJALNA IN ZAKLJUČNA DELA</t>
  </si>
  <si>
    <t>SKUPAJ:</t>
  </si>
  <si>
    <t>DDV:</t>
  </si>
  <si>
    <t>SKUPAJ Z DDV:</t>
  </si>
  <si>
    <t>SPLOŠNE OPOMBE K POPISU</t>
  </si>
  <si>
    <t>Tam, kjer je v popisu opreme določen kos opisan kot določen tip ali blagovna znamka, se to razume v smislu lažjega opisa: enakovreden ali boljši.</t>
  </si>
  <si>
    <t>Izvajalec je dolžan izvesti vsa dela kvalitetno, v skladu s predpisi, projektom in v skladu z dobro gradbeno prakso.</t>
  </si>
  <si>
    <t>Za naslednja dela, če se eventualno pojavijo pri izvajanju del, se ne bodo priznali posebni stroški in jih je potrebno vkalkulirati v enotne cene:</t>
  </si>
  <si>
    <t>- delo zaradi oteženih razmer zaradi kulturnovarstvenih zahtev</t>
  </si>
  <si>
    <t>- v ceni je vklakuliran tudi gradbeni oder ali dvižna ploščad  kjer je to potrebno</t>
  </si>
  <si>
    <t>E1.</t>
  </si>
  <si>
    <t>RAZSVETLJAVA</t>
  </si>
  <si>
    <t>Opombe: vse postavke vsebujejo dobavo in polaganje ter montažo s spojnim in montažnim materialom</t>
  </si>
  <si>
    <t>Cene na enoto in vrednosti so v EUR brez DDV!</t>
  </si>
  <si>
    <t>Poz.</t>
  </si>
  <si>
    <t>Opis postavke</t>
  </si>
  <si>
    <t>Enota</t>
  </si>
  <si>
    <t>Količina</t>
  </si>
  <si>
    <t>Cena/
enoto</t>
  </si>
  <si>
    <t>Vrednost</t>
  </si>
  <si>
    <t>I.</t>
  </si>
  <si>
    <t>ELEKTRO DEL</t>
  </si>
  <si>
    <t xml:space="preserve">Nadgradna  LED svetilka bele barve, velikosti 1170mm x 197mm x 61mm, ohišje iz pocinkane pločevine, optika iz poli-karbonata, primerna za pisarniške prostore - UGR&lt;19, DALI regulacijski napajalnik , izhodni svetlobni tok svetilke vsaj 3700lm,  priključna moč svetilke največ 31,5W, življenska doba vsaj 50.000 ur pri 70% vzdrževanega svetlobnega toka, indeks barvnega videza vsaj 80, barvna temperatura vira 3000K, komplet zmontažni priborom, 5 letna garancija. </t>
  </si>
  <si>
    <t>kot na primer: PHILIPS CoreLine SM134V DALI</t>
  </si>
  <si>
    <t>Nadgradni LED reflektor, velikosti  ø 87mm do 82 ø, višina 126mm,  zaščita proti prahu in vlagi IP66, stopnja zaščite pred udarci IK10, ohišje iz alumina, corten barva, izhodni svetlobi tok svetilke 1140lm, priključna moč svetilke največ 16W,indeks barvnega videza vsaj 80, barvna temperatura vira 3000K, 5 letna garancija.</t>
  </si>
  <si>
    <t>kot na primer: Noa 100 Top</t>
  </si>
  <si>
    <t>Nastavljiv LED reflektor , velikosti  ø 87mm do 82 ø, višina 165mm,  zaščita proti prahu in vlagi IP66, stopnja zaščite pred udarci IK10, ohišje iz alumina, corten barva, izhodni svetlobi tok svetilke 1140lm, priključna moč svetilke največ 16W,indeks barvnega videza vsaj 80, barvna temperatura vira 3000K, 5 letna garancija.</t>
  </si>
  <si>
    <t>kot na primer: Noa 100 Wall</t>
  </si>
  <si>
    <t>Svetilka za zasilno razsvetljavo v pripravnem spoju, z LED virom 229 lm, montirana nadgradno, avtonomna baterija 1h pripravni in trajni spoj, samodiagnostično elektroniko za samodejno testiranje in prikaz stanja preko večbarvne LED diode, stopnja zaščite IP65,komplet z montažnim priborom in fotoluminiscenčnim piktogramom.</t>
  </si>
  <si>
    <t>kot na primer: TM ONTEC S M2</t>
  </si>
  <si>
    <t>Reflektor, LED, max 6W, min 450 Lm, 3000°K, optika poglobljena ozka 10° s stransko zaporo proti bleščanju, ohišje aluminij, IP66, IK05, prosojnik kaljeno steklo, temno rjava, pregibna nasavitev, kabel 1m, 350 mA, cca 45 x 45 x 100 mm.</t>
  </si>
  <si>
    <t>kot na primer: Intra Periskop Narrow Linealight 6W 500 mA 3000 brown-LG</t>
  </si>
  <si>
    <t>Driver MP50 50W 350-1050mA max.74V fixed output-nataviti na 350mA (do 6 S1)</t>
  </si>
  <si>
    <t>Nadometna linijska svetilka, LED PCB max 9 W/m, min 450 LM/m, 3000°K, 24V, ohišje TRIKOTNI Al profil, optika opalna PC, kablirana , s konektorjem na obeh straneh, črna, pritrdilne sponke, cca 2500 x 16 x 13 mm</t>
  </si>
  <si>
    <t>kot na primer: Lineled line CT SOP 760 lm 18 W 830lm,  L 2117 mm IP20 black</t>
  </si>
  <si>
    <t xml:space="preserve">Opomba: </t>
  </si>
  <si>
    <t>nastavljiv pri montaži se nastavi prava vrednost-light design
Driver 150W 24V XLG 150-A Meanwell</t>
  </si>
  <si>
    <t>Nadometna linijska svetilka, LED PCB max 9 W/m, min 450 LM/m, 3000°K, 24V, ohišje TRIKOTNI Al profil, optika opalna PC, kablirana, s konektorjem na obeh straneh, črna ali temno rjava, pritrdilne sponke, cca 2500 x 16 x 13 mm</t>
  </si>
  <si>
    <t>kot na primer:Lineled
line CT SOP 360 lm 8 W 830 L1017 mm IP20 black-LG</t>
  </si>
  <si>
    <t>Nastavljiv-pri montaži se nastavi prava vrednost-light design Driver 150W 24V XLG 150-A Meanwell</t>
  </si>
  <si>
    <t>Nadometna linijska svetilka, LED PCB, max 18W,  min 1400 Lm, 3000°K, ohišje aluminij profil, optika opalna polikarbonat, Dali, IP55, črna ali temno rjava, cca 580 x 80 x 70 mm, dodan pločevinasti zaklon ubežne vertikalne svetlobe.</t>
  </si>
  <si>
    <t>kot na primer:  Intra Gyon S SOP 1450 lm 15 W 830lm, L581 mm DALI IP54 black-LG</t>
  </si>
  <si>
    <t xml:space="preserve">Nadometna linijska svetilka, LED PCB max 17 W/m, min 850 LM/m, 3000°K, 24V, ohišje kvadratni Al profil, optika opalna PC, kablirana , s konektorjem na obeh straneh, črna ali temno rjava, pritrdilne sponke, cca 1500 x 16 x 13 mm
</t>
  </si>
  <si>
    <t>kot na primer: Lineled line CS SOP 1050 lm 20 W 830lm, L1517 mm IP20 black-LG</t>
  </si>
  <si>
    <t>Senzor gibanja za prižiganje luči v hodniku</t>
  </si>
  <si>
    <t>Natančno pozicioniranje razsvetljave in nastavitve svetlobnih scen s strani projektanta</t>
  </si>
  <si>
    <t>Sanacija obstoječe razsvetljav na podu (izvedba inštalacij, na novo kabliranje obstoječe razsvetlajve spodnjih prostorov (cca 98 m kabla 3x1,5 mm2, doze))</t>
  </si>
  <si>
    <t>Drobni spojni in montažni material   cca. 10 %</t>
  </si>
  <si>
    <t>Izdelava PID dokumentacije</t>
  </si>
  <si>
    <t xml:space="preserve">Preizkušanje in spuščanje v pogon  </t>
  </si>
  <si>
    <t>Izjave in atesti - dokazilo o zanesljivosti objekta</t>
  </si>
  <si>
    <t>E2.</t>
  </si>
  <si>
    <t>VODOVNI MATERIAL</t>
  </si>
  <si>
    <t>Kabel NYY-J, položen na kabelske police in kanale, v PN in instalacijske cevi.</t>
  </si>
  <si>
    <t>- 3x1,5 mm2</t>
  </si>
  <si>
    <t>- 3x2,5 mm2</t>
  </si>
  <si>
    <t>- 4x0,75 mm2</t>
  </si>
  <si>
    <t>- 5x1,5 mm2</t>
  </si>
  <si>
    <t>- 5x4 mm2</t>
  </si>
  <si>
    <t>Vodnik H07V-K za izenačevanje potenciala in povezavo kovinskih mas, komplet z objemkami in pritrdilnim materialom</t>
  </si>
  <si>
    <t xml:space="preserve">- 16 mm2 </t>
  </si>
  <si>
    <t xml:space="preserve">- 6 mm2 </t>
  </si>
  <si>
    <t>- 5x16 mm2</t>
  </si>
  <si>
    <t>Plastična instalacijska cev ali NIK kanal v rjavi barvi,  komplet z razvodnimi dozami in pritrdilnim materialom</t>
  </si>
  <si>
    <r>
      <t>-</t>
    </r>
    <r>
      <rPr>
        <sz val="9"/>
        <rFont val="Symbol"/>
        <family val="1"/>
        <charset val="2"/>
      </rPr>
      <t xml:space="preserve"> </t>
    </r>
    <r>
      <rPr>
        <sz val="9"/>
        <rFont val="Arial CE"/>
        <charset val="238"/>
      </rPr>
      <t xml:space="preserve"> 16 mm</t>
    </r>
  </si>
  <si>
    <r>
      <t>-</t>
    </r>
    <r>
      <rPr>
        <sz val="9"/>
        <rFont val="Symbol"/>
        <family val="1"/>
        <charset val="2"/>
      </rPr>
      <t xml:space="preserve"> </t>
    </r>
    <r>
      <rPr>
        <sz val="9"/>
        <rFont val="Arial CE"/>
        <charset val="238"/>
      </rPr>
      <t xml:space="preserve"> 29 mm</t>
    </r>
  </si>
  <si>
    <r>
      <t>-</t>
    </r>
    <r>
      <rPr>
        <sz val="9"/>
        <rFont val="Symbol"/>
        <family val="1"/>
        <charset val="2"/>
      </rPr>
      <t xml:space="preserve"> NIK6</t>
    </r>
    <r>
      <rPr>
        <sz val="9"/>
        <rFont val="Arial CE"/>
        <charset val="238"/>
      </rPr>
      <t xml:space="preserve"> 60x40</t>
    </r>
  </si>
  <si>
    <r>
      <t>-</t>
    </r>
    <r>
      <rPr>
        <sz val="9"/>
        <rFont val="Symbol"/>
        <family val="1"/>
        <charset val="2"/>
      </rPr>
      <t xml:space="preserve"> NIK106</t>
    </r>
    <r>
      <rPr>
        <sz val="9"/>
        <rFont val="Arial CE"/>
        <charset val="238"/>
      </rPr>
      <t xml:space="preserve"> 100x60</t>
    </r>
  </si>
  <si>
    <t xml:space="preserve">Razvodna p/o plastična doza  </t>
  </si>
  <si>
    <r>
      <t xml:space="preserve">- </t>
    </r>
    <r>
      <rPr>
        <sz val="9"/>
        <rFont val="Symbol"/>
        <family val="1"/>
        <charset val="2"/>
      </rPr>
      <t></t>
    </r>
    <r>
      <rPr>
        <sz val="9"/>
        <rFont val="Arial"/>
        <family val="2"/>
        <charset val="238"/>
      </rPr>
      <t xml:space="preserve"> 78 mm</t>
    </r>
  </si>
  <si>
    <t>Stikalni tabloji za razsvetljavo komplet s stikal 10A/230V (do 10 kos), okvirji, skupaj s spojnim in montažnim materialom</t>
  </si>
  <si>
    <t>Vtičnica p/o 230V, 16A z zaščitnim kontaktom, z dozo, z nalepko z oznako stikalnega bloka in tokokroga iz katerega se napaja</t>
  </si>
  <si>
    <t xml:space="preserve">- 1x vtičnica </t>
  </si>
  <si>
    <t>Vtičnica za parapetni kanal, 230V, 16A z zaščitnim kontaktom,  z nalepko z oznako stikalnega bloka in tokokroga iz katerega se napaja</t>
  </si>
  <si>
    <t>Stikalna kombinacija, p/o, s skupno dozo in plastičnim okrasnim okvirjem  antibakterijska izvedba</t>
  </si>
  <si>
    <t>- navadno, 16A</t>
  </si>
  <si>
    <t>- menjalno 16A</t>
  </si>
  <si>
    <t>- križno, 16A</t>
  </si>
  <si>
    <t xml:space="preserve">  </t>
  </si>
  <si>
    <t>Aluminijski instalacijski kanal dim. 161/72mm, triprekatni RAL9010, s  pregradami,  pokrovom, zaključki, ozemljitveno sponko, montažo  na steno, ožičenje in priklop vtičnic, oznake vtičnic</t>
  </si>
  <si>
    <t>Fiksni priključek, n/o z dozo, z nalepko z oznako stikalnega bloka in tokokroga iz katerega se napaja</t>
  </si>
  <si>
    <t>Ozemljitev opreme, komplet z lokalnimi izenačitvami potencialov v označenih p/o dozah</t>
  </si>
  <si>
    <t>13</t>
  </si>
  <si>
    <t>Tesnenje kabelskih prehodov skozi zidove z tesnilno mase</t>
  </si>
  <si>
    <t>14</t>
  </si>
  <si>
    <t>E3.</t>
  </si>
  <si>
    <t>RAZDELILNIKI</t>
  </si>
  <si>
    <t>Opombe: vse postavke vsebujejo dobavo in montažo s spojnim in montažnim materialom</t>
  </si>
  <si>
    <t>Razdelilniki</t>
  </si>
  <si>
    <r>
      <t xml:space="preserve">Razdelilnik </t>
    </r>
    <r>
      <rPr>
        <b/>
        <sz val="9"/>
        <color indexed="8"/>
        <rFont val="Arial"/>
        <family val="2"/>
        <charset val="238"/>
      </rPr>
      <t xml:space="preserve">Rpod </t>
    </r>
    <r>
      <rPr>
        <sz val="9"/>
        <color rgb="FF000000"/>
        <rFont val="Arial"/>
        <family val="2"/>
        <charset val="238"/>
      </rPr>
      <t>p/</t>
    </r>
    <r>
      <rPr>
        <sz val="9"/>
        <color indexed="8"/>
        <rFont val="Arial"/>
        <family val="2"/>
        <charset val="238"/>
      </rPr>
      <t>o omara izdelana iz dvakrat dekapirane jeklene pločevine in profilov, opleskana z osnovno in končno barvo-prašni nanos, zaščite IP 40, min. dimenzij (šxvxg): 400 x 600 x 210 mm, z vrati opremljenimi s ključavnico, ožičena in preiskušana, s sledečimi elementi:</t>
    </r>
  </si>
  <si>
    <t>- prenapetostni zaščitni odvodnik 15 kA, razred C, enopolni, s prikazom stanja, komplet z ozemljitveno šino (protec)</t>
  </si>
  <si>
    <r>
      <t>- nizkonapetostni kompaktni odklopniki z diferenčno tokovno zaščito, 40A, I</t>
    </r>
    <r>
      <rPr>
        <sz val="9"/>
        <rFont val="Calibri"/>
        <family val="2"/>
        <charset val="238"/>
      </rPr>
      <t>Δn</t>
    </r>
    <r>
      <rPr>
        <sz val="9"/>
        <rFont val="Arial"/>
        <family val="2"/>
        <charset val="238"/>
      </rPr>
      <t>=30 mA</t>
    </r>
  </si>
  <si>
    <t xml:space="preserve">- NL-PE zbiralke 16 mm2 z nosilci  </t>
  </si>
  <si>
    <t xml:space="preserve">- DIN letev  </t>
  </si>
  <si>
    <t xml:space="preserve">- 3 polne univerzalne zbiralke 80A/16mm2 , MODUL CONNECT, </t>
  </si>
  <si>
    <t xml:space="preserve">- instalacijski odklopnik 10 kA </t>
  </si>
  <si>
    <t xml:space="preserve">   * B10/1p</t>
  </si>
  <si>
    <t xml:space="preserve">   * C10/1p</t>
  </si>
  <si>
    <t xml:space="preserve">   * C16/1p</t>
  </si>
  <si>
    <t>- priključne in vrstne sponke, ožičenje, vezni in pritrdilni material, napisne ploščice, ter označitev vgrajene opreme in omare s priloženo shemo iz PID-a</t>
  </si>
  <si>
    <t>KOMPLET</t>
  </si>
  <si>
    <r>
      <t xml:space="preserve">Stikalni tablo </t>
    </r>
    <r>
      <rPr>
        <b/>
        <sz val="9"/>
        <color indexed="8"/>
        <rFont val="Arial"/>
        <family val="2"/>
        <charset val="238"/>
      </rPr>
      <t xml:space="preserve">Rst </t>
    </r>
    <r>
      <rPr>
        <sz val="9"/>
        <color rgb="FF000000"/>
        <rFont val="Arial"/>
        <family val="2"/>
        <charset val="238"/>
      </rPr>
      <t>p/</t>
    </r>
    <r>
      <rPr>
        <sz val="9"/>
        <color indexed="8"/>
        <rFont val="Arial"/>
        <family val="2"/>
        <charset val="238"/>
      </rPr>
      <t>o omara izdelana iz dvakrat dekapirane jeklene pločevine in profilov, opleskana z osnovno in končno barvo-prašni nanos, zaščite IP 40, min. dimenzij (šxvxg): 400 x 400 x 210 mm, z vrati opremljenimi s ključavnico, ožičena in preiskušana, s sledečimi elementi:</t>
    </r>
  </si>
  <si>
    <t xml:space="preserve"> - vgradnja napajalnikov  (zajeti pri razsvetljavi)</t>
  </si>
  <si>
    <t>- preklopke za DIN letvo 16 A</t>
  </si>
  <si>
    <t xml:space="preserve">   * 1-0  - 16 A</t>
  </si>
  <si>
    <t xml:space="preserve">   * 1-0  - 40 A</t>
  </si>
  <si>
    <t xml:space="preserve">   * tipkalo za DALI regulacijo</t>
  </si>
  <si>
    <t>Izvedba  zaključkov za:</t>
  </si>
  <si>
    <t xml:space="preserve"> - notranje klima naprave</t>
  </si>
  <si>
    <t xml:space="preserve"> - zunanje klima naprave</t>
  </si>
  <si>
    <t xml:space="preserve"> - električnih grlnikov</t>
  </si>
  <si>
    <t xml:space="preserve"> - Rst</t>
  </si>
  <si>
    <t>Nadometna doza EC doze 300x220x120 gladke stene IP56</t>
  </si>
  <si>
    <t xml:space="preserve"> Preizkušanje in spuščanje v pogon  (smer vrtenja, obremenitev faz,...)</t>
  </si>
  <si>
    <t>E4.</t>
  </si>
  <si>
    <t>INTEGRIRAN TELEKOMUNIKACIJSKI SISTEM</t>
  </si>
  <si>
    <t>INŠTALACIJA ZA IKS</t>
  </si>
  <si>
    <t>Informacijski brezhalogenski kabel položen pretežno na ločene šibkotočne kabelske police in delno v stenah v izolacijske cevi</t>
  </si>
  <si>
    <t xml:space="preserve"> - FTP cat 6</t>
  </si>
  <si>
    <t>Informacijska vtičnica cat. 6 FTP za vgradnjo v parapetni kanal, enotni tip  z jakotočnimi vtičnicami</t>
  </si>
  <si>
    <t>- dvojna 2 x RJ 45 cat.6 FTP</t>
  </si>
  <si>
    <t>Dobava in montaža komunikacijske opreme - Rtk 19" sistemska omarica, s prozornimi vrati in ključavnico. Stranski dostopi z obeh  strani s ključavnico.  Dimenzije 32U na podstavku, vgrajen ventilator za hlajenje</t>
  </si>
  <si>
    <t>19" Patch panel Cat 6 - 24 port FTP</t>
  </si>
  <si>
    <t>19" Polica  350</t>
  </si>
  <si>
    <t>19" Vodilo kablov 1HU</t>
  </si>
  <si>
    <t>19" Bočni organizator kablov 4X4</t>
  </si>
  <si>
    <t>19" Razdelilec elek. 8 x 220V 1 HE PVC</t>
  </si>
  <si>
    <t>Kabel priključni  S/FTP  2 m  Cat 6</t>
  </si>
  <si>
    <t>Kabel priključni  S/FTP  0,5 m  Cat 6</t>
  </si>
  <si>
    <t>Drobni spojni in montažni material</t>
  </si>
  <si>
    <t>Prestavitev opreme iz obstoječe omare v novo omaro</t>
  </si>
  <si>
    <t>MONTAŽA IN ZAKLJUČEVANJE</t>
  </si>
  <si>
    <t>Sestava omare in ureditev ožičenja</t>
  </si>
  <si>
    <t>Zaključevanje kablov s popisom - patch panel/ vtičnica</t>
  </si>
  <si>
    <t>MERITVE IN MERILNI REZULTATI</t>
  </si>
  <si>
    <t>Meritve in izdelava merilnih rezultatov Cat 6 FTP</t>
  </si>
  <si>
    <t>Zaključevanje  priključnih kablov na Patch panele</t>
  </si>
  <si>
    <t>Popis in izdelava povezovanj</t>
  </si>
  <si>
    <t>Programiranje sistema in dopolnitev shem na centrali</t>
  </si>
  <si>
    <t>Izdelava PID in POV dokumentacije</t>
  </si>
  <si>
    <t xml:space="preserve"> Preizkušanje in spuščanje v pogon </t>
  </si>
  <si>
    <t>POŽARNO JAVLJANJE</t>
  </si>
  <si>
    <r>
      <t>O</t>
    </r>
    <r>
      <rPr>
        <sz val="9"/>
        <color indexed="8"/>
        <rFont val="Tahoma"/>
        <family val="2"/>
        <charset val="238"/>
      </rPr>
      <t>ptično dimni javljalnik, zaznava dima na principu foto - optike nastavljiv tudi kot izolator linije, požarni centrali posreduje informacije  o nivoju zaprašenosti,  v načinu pregleda omogoča preko led indikatorja prikaz adrese javljalnika, v načinu delovanja pa led indikator prikazuje stanje javljalnika.</t>
    </r>
    <r>
      <rPr>
        <sz val="9"/>
        <rFont val="Arial"/>
        <family val="2"/>
        <charset val="238"/>
      </rPr>
      <t xml:space="preserve"> Proizvajalec: Zarja</t>
    </r>
  </si>
  <si>
    <t xml:space="preserve">Podnožje javljalnikov za adresibilne javljalnike </t>
  </si>
  <si>
    <t>Elektronika ročnega javljalnika; adresabilni resetabilni ročni javljalnik Proizvajalec: Zarja</t>
  </si>
  <si>
    <t>Ohišje rdeče barve za ročni javljalnik. Proizvajalec: Zarja</t>
  </si>
  <si>
    <t>Nalepke z oznako ročnega javljalnika, krmilnega modula, hupe, vzorčne komore</t>
  </si>
  <si>
    <t>Kabel JE-H(St)H 1x2x0.8 mm FE180/E30 BETA flam kabel, s polaganjem</t>
  </si>
  <si>
    <t>Pritrdilni material za ognjeodporne kable</t>
  </si>
  <si>
    <t>PN zaščitne inštalacijske ognje odporne cevi fi 16mm s pritrdilnim priborom ali rebrasta podometna cev fi 23mm</t>
  </si>
  <si>
    <t>Preboji skozi stropove in stene ter tesnenje s kitom na mejah prebojev</t>
  </si>
  <si>
    <t>Drobni spojni in montažni material, tablice z oznakami meritve, nadzor  cca. 10 %</t>
  </si>
  <si>
    <t>Programiranje, parametriranje, testiranje sistema,  spuščanje sistema v pogon po prejetju pisnega sporočila s terminom za primopredajo zaključenih požarnih instalacij.</t>
  </si>
  <si>
    <t>Tehnični pregled in pridobitev potrdila o brezhibnem delovanju vgrajenega sistema aktivne požarne zaščite s strani pooblaščene osebe</t>
  </si>
  <si>
    <t>Predaja sistema in šolanje uporabnika</t>
  </si>
  <si>
    <t xml:space="preserve"> Preizkušanje in spuščanje v pogon  </t>
  </si>
  <si>
    <t>Opombe: v ceni so zajeta dobava, transport  in montaža s spojnim in montažnim materialom</t>
  </si>
  <si>
    <t>Skupaj</t>
  </si>
  <si>
    <t xml:space="preserve">Vzpostavitev strelovoda po sanaciji strehe (demontaža in ponovna montaža strelovoda) </t>
  </si>
  <si>
    <t>Opombe:</t>
  </si>
  <si>
    <t>Pripravljalna dela in prevzem dokumentacije in preučitev PZI projekta.</t>
  </si>
  <si>
    <t xml:space="preserve">Priprava gradbišča </t>
  </si>
  <si>
    <t>Zarisovanje kabelskih tras na objektu.</t>
  </si>
  <si>
    <t>Izdelava raznih kabelskih prebojev v stenah in betonskih ploščah.</t>
  </si>
  <si>
    <t>Izdelava varnostnega načrta</t>
  </si>
  <si>
    <t>Izvedba meritev v skladu z TSG-N-002 ter izdaj merilnih protokolov</t>
  </si>
  <si>
    <t>Projektantski nadzor: spremljanje gradnje na zahtevo izvajalca in investitorja, tolmačenje projekta, dodatna pojasnila projekta</t>
  </si>
  <si>
    <t>ur</t>
  </si>
  <si>
    <t xml:space="preserve">       2.0. STROJNE INŠTALACIJE IN OPREMA</t>
  </si>
  <si>
    <t xml:space="preserve">       SKUPNA REKAPITULACIJA</t>
  </si>
  <si>
    <t>2.1</t>
  </si>
  <si>
    <t>OGREVANJE</t>
  </si>
  <si>
    <t>2.2</t>
  </si>
  <si>
    <t>HLAJENJE</t>
  </si>
  <si>
    <t>2.3</t>
  </si>
  <si>
    <t>PREZRAČEVANJE</t>
  </si>
  <si>
    <t>2.4</t>
  </si>
  <si>
    <t xml:space="preserve">Projektantske storitve, sprotno potrjevanje sprememb, vnos pisno naročenih sprememb in vnašanje sprememb v PZI dokumentacijo za izdelavo PID, projektantski nadzor: spremljanje gradnje na zahtevo izvajalca in investitorja, tolmačenje projekta, dodatna pojasnila projekta priporočeni tarifi inženirske zbornice (4ur x 40€)  
</t>
  </si>
  <si>
    <t>2.5</t>
  </si>
  <si>
    <t>Nepredvidena dela (potrditev po pisnem naročilu investitorja oz. vpisa nadzorne službe v gradbeni dnevnik). Vkalkulirati 5%.</t>
  </si>
  <si>
    <t>SKUPAJ (2.1 - 2.5) brez DDV:</t>
  </si>
  <si>
    <t>SKUPAJ  z DDV:</t>
  </si>
  <si>
    <t>-</t>
  </si>
  <si>
    <t xml:space="preserve">Vse naprave in elementi v popisu materiala in del so nevedeni samo primeroma (kot npr.) zaradi določitve kvalitete. </t>
  </si>
  <si>
    <t>S privolitvijo investitorja se lahko vse naprave nadomesti z nadomestnimi, ki morajo imeti enako ali boljšo kvaliteto</t>
  </si>
  <si>
    <t xml:space="preserve">Vse naprave in elemente se mora dobaviti z vsemi ustreznimi in veljavnimi certifikati, atesti, garancijami, navodili za obratovanje in </t>
  </si>
  <si>
    <t>vzdrževanje in servisiranje ter funkcionalno shemo izvedenega stanja</t>
  </si>
  <si>
    <t>Pri vseh napravah je potrebno upoštevati stroške vseh pripravljalnih un zaključnih del, (vključno z usklajevanjem z ostalimi izvajalci</t>
  </si>
  <si>
    <t>na objektu) ter vse transportne in stroške za vnos opreme na mesto postavitve, zavarovalne in ostale splošne stroške.</t>
  </si>
  <si>
    <t>Pri vseh elementih upoštevati ves montažni in tesnilni material.</t>
  </si>
  <si>
    <t>Pri oddaji ponudbe naročniku je izvajalec je dolžan sam preveriti zmnožke in seštevke ter prenose le teh v rekapitulacijo</t>
  </si>
  <si>
    <t>V ceni vsakih posameznih del je po potrebi zajeti vse delovne in pomožne odre kot tudi čiščenje vseh elementov po končanih delih</t>
  </si>
  <si>
    <t>Pred izvedbo del je potrebno preveriti vse mikrolokacije priključkov in prebojev na objektu</t>
  </si>
  <si>
    <t>Zagon vseh naprav mora izvesti pooblaščeni serviser, kar se izkazuje z zapisnikom</t>
  </si>
  <si>
    <t>Izvajalec mora pri izdelavi ponudbe preveriti pravilnost izračuna cen in količin, projektant ni odgovoren za pravilnost izračuna!</t>
  </si>
  <si>
    <t>Izvajalec mora pri izdelavi ponudbe upoštevati vsa potrebna dela in material do zagotovitve funckionalne celote!</t>
  </si>
  <si>
    <t>2.</t>
  </si>
  <si>
    <t>PROJEKTANTSKI POPIS MATERIALA IN DEL</t>
  </si>
  <si>
    <t>2.1. OGREVANJE</t>
  </si>
  <si>
    <t>(Vse postavke vključujejo dobavo in montažo)</t>
  </si>
  <si>
    <t>OPIS DELA</t>
  </si>
  <si>
    <t>KOLIČINA</t>
  </si>
  <si>
    <t>CENA/ENOTO</t>
  </si>
  <si>
    <t>CENA</t>
  </si>
  <si>
    <t>Panelni električni grelec kot npr. Adax tip Neo ali enakovredno, z serijsko vgrajenim elektronski termostat z dnevnim in nočnim programom
zmanjševanja temperature, komplet z konzolami za pritrditev, montažni material za suhomontažno vgradnjo.                                                                     Moč ogrevanja: 1000 W/230 V</t>
  </si>
  <si>
    <t>dimenzije (hxdxg): 370x762x85</t>
  </si>
  <si>
    <t>NP 10 KDT</t>
  </si>
  <si>
    <t>Panelni električni grelec kot npr. Adax tip Neo ali enakovredno, z serijsko vgrajenim elektronski termostat z dnevnim in nočnim programom
zmanjševanja temperature, komplet z konzolami za pritrditev, montažni material za suhomontažno vgradnjo.                                                                    Moč ogrevanja: 1400 W/230 V</t>
  </si>
  <si>
    <t>dimenzije (hxdxg): 370x1394x85</t>
  </si>
  <si>
    <t>NP 14 KDT</t>
  </si>
  <si>
    <t>Zagon grelnikov, nastavitev ter poučevanje uporabnika za rokovanje z regulacijo.</t>
  </si>
  <si>
    <t>komplet</t>
  </si>
  <si>
    <t>Pripravljalna dela, zarisovanje, raznos in zaključna dela, transportni in ostali splošni stroški.</t>
  </si>
  <si>
    <t>4%</t>
  </si>
  <si>
    <t>2.2. HLAJENJE</t>
  </si>
  <si>
    <t>Zunanja kompresorska enota</t>
  </si>
  <si>
    <t>kompaktne izvedbe z digital inverter kompresorjem,</t>
  </si>
  <si>
    <t>uparjalniki ter zračno hlajenimi kondenzatorji. Stroj je kompletne izvedbe z vsemi internimi</t>
  </si>
  <si>
    <t>cevmi in priključki za medij ter električno napeljavo, varnostno ter funkcijsko</t>
  </si>
  <si>
    <t>Avtomatska regulacija je mikroprocesorska, programska, z regulacijo vsake notranje enote</t>
  </si>
  <si>
    <t xml:space="preserve">Moč:  hlajenje 2,5 kW, gretje 3,40 kW </t>
  </si>
  <si>
    <t>Šumnost: 46 dB(A)</t>
  </si>
  <si>
    <t xml:space="preserve">Dimenzije: (780x550x290) mm </t>
  </si>
  <si>
    <t>Teža: 33 kg</t>
  </si>
  <si>
    <t>Območje delovanja: hlajenje od -15°do +46°C, gretje od -15° do +15°C</t>
  </si>
  <si>
    <t>Medij: R32</t>
  </si>
  <si>
    <t>(ustreza proizvod Toshiba tip RAV-301 ATP-E  ali enakovredno)</t>
  </si>
  <si>
    <t>Notranja enota stopne kasetne izvedbe s 4 smernim izpihom</t>
  </si>
  <si>
    <t>-ohišje notranje enote</t>
  </si>
  <si>
    <t>-popolna elektronska regulacija s pomočjo upravljaljnika</t>
  </si>
  <si>
    <t>-tristopenjski ventilator</t>
  </si>
  <si>
    <t>-motorizirane lamele za usmeritev zraka</t>
  </si>
  <si>
    <t>-zračni filter</t>
  </si>
  <si>
    <t>-elektronsko krmiljen elektromagnetni ventil</t>
  </si>
  <si>
    <t>-vgrajena črpalka za kondenzat (850 mm)</t>
  </si>
  <si>
    <t>TEHNIČNI PODATKI:</t>
  </si>
  <si>
    <t>Moč: hlajenje  2,5 kW, gretje 3,4 kW</t>
  </si>
  <si>
    <t>Električno napajanje: 1F / 220 V / 50 Hz</t>
  </si>
  <si>
    <t>Poraba el. energije: hl/gr: 0,25/0,59/0,82 kW</t>
  </si>
  <si>
    <t>Pretok zraka: 10,66 / 7,33 m3/min</t>
  </si>
  <si>
    <t>Šumnost: 30 / 36 / 38 dB(A)</t>
  </si>
  <si>
    <t>Dimenzije (DxVxŠ): 575 x 256 x 575 mm</t>
  </si>
  <si>
    <t xml:space="preserve">Teža: 15 kg </t>
  </si>
  <si>
    <t>(ustreza proizvod Toshiba tip RAV-RM301 MUT-E ali enakovredno)</t>
  </si>
  <si>
    <t>Panel za tanko kaseto 60x60.</t>
  </si>
  <si>
    <t>dim. panela 620x620x12</t>
  </si>
  <si>
    <t>teža: 3 kg</t>
  </si>
  <si>
    <t>(ustreza proizvod Toshiba tip RBC-UM21PG(W)-E ali enakovredno)</t>
  </si>
  <si>
    <t xml:space="preserve">Stenska kabelska upravljalska enota z osvetljenim LCD zaslonom.  </t>
  </si>
  <si>
    <t>Za upravljanje vseh funkcij notranje naprave ali skupine do 8 notranjih naprav</t>
  </si>
  <si>
    <t>Združljiv z vsemi notranjimi napravami z vodilom za daljinsko upravljanje A/B</t>
  </si>
  <si>
    <t>Tedenski časovni programator, programske tipke, nočno delovanje, zaklepanje lopute, zaklepanje tipk, komplet z ožičenjem.</t>
  </si>
  <si>
    <t>ustreza kot npr. Toshiba tip RBC-AMS55E-ES ali enakovredno</t>
  </si>
  <si>
    <t>Podporni in obešalni material kot npr. SIKLA ali enakovredno, iz konstrukcijskega jekla v varjeni izvedbi z antikorozijsko zaščito ter končnim emajl lakom, cevne objemke, navojne palice z vijačnim materialom, konzolami, sidri in vložki.</t>
  </si>
  <si>
    <t>Dobava in montaža trde bakrene cevi z protikondenzacijsko toplotno izolacijo odporno na udarce, korozijo, kemičnim in atmosferskim vplivom. Bakrene cevi so znotraj očiščene, razmaščene in na obeh koncih zaprte. Izdelane so iz minimalno 99,9 % čistega bakra in v skladu z Evropskim standardom EN 12735-1. Toplotna izolacija z dodatno zunanjo folijo ima toplotno prevodnost λ = 0,036 W/m2K pri 0°C, koeficient upora difuzije vodne pare µ ≥ 11,000 in temperaturno območje uporabe od -45°C do +95°C (kratkotrajno do 115°C). Izdelana je v skladu z Evropskim standardom EN13501-1. Samougasljiva izolacija CL.1 DIN4102 razred gorljivosti B2. Debeline stene 0,80 mm, debeline izolacije 9 in 15 mm, komplet z bakrenimi fitingi za spajanje (trdi lot z dušikom), dodatkom za odrez in materialom za lotanje.</t>
  </si>
  <si>
    <t>fi 6,35 (izol. 9 mm)</t>
  </si>
  <si>
    <t>fi 9,52 (izol. 9 mm)</t>
  </si>
  <si>
    <t>Dobava in montaža bakrene cevi v palicah  kot npr. Viega Sanco ali enakovredno, skupaj z potrebnimi fitingi, spojkami ter materialom za čiščenje in lotanje z obešalnim in pritrdilnim materialom ter dodatkom za razrez z vključeno izolacijo zaprto celične strukture debeline 9 mm za izvedbo odvoda kondenza stropnih kaset, komplet z izvedbo odvoda skozi steno na prostor poleg okna.</t>
  </si>
  <si>
    <t>fi 22x1</t>
  </si>
  <si>
    <t xml:space="preserve">Vakumiranje instalacije ter izsuševanje. Tlačni preizkus inštalacije (z dušikom po navodilih proizvajalca opreme).  Vključeno polnjenje sistema s freonom  R32. </t>
  </si>
  <si>
    <t>Izvedba zagona naprav s strani pooblaščenega serviserja, izdelava zapisnika o zagonu.</t>
  </si>
  <si>
    <t>Tesnjenje vse prebojev po izvedeni inštalaciji z izolaciji z trajnoelastičnim kitom.</t>
  </si>
  <si>
    <t>2.3. PREZRAČEVANJE</t>
  </si>
  <si>
    <t xml:space="preserve">Odvodni ventilator kot npr. Ruck ali enakovredno tip RS 125 EC, kapacite 200 m3/h/100 Pa, Pel=103W/230 V, , radialno ventilator z nazaj zakrivljenimi lopaticami, EC motor, integrirana elektronika, kovinsko ohišje, priključna dozaz brezstopenjskim regulatorjem hitrosti MTP 20, nosilno konzolo MRS , montažni in pritrdilni material. </t>
  </si>
  <si>
    <t>RS 125 EC, MTP 20</t>
  </si>
  <si>
    <t xml:space="preserve">Fleksibilni dušilnik zvoka kot npr. Trox  tip CF ali enakovredno, z debelino izolacije 5 cm, izdelan iz aluminija, dolžine 1,0 m, komplet z montažnim in pritrdilnim materialom  </t>
  </si>
  <si>
    <t>CF025, 125x1000</t>
  </si>
  <si>
    <t>Prezračevalni ventil za odvod zraka za vgradnjo v strop kot npr. Bossplast ali enakovredno tip A-DETL, z vgradnjo v suhomontažni strom,  na prezračevalni kanal, z montažnim obročem, komplet z montažnim in pritrdilnim materialom.</t>
  </si>
  <si>
    <t>A-DETL 125</t>
  </si>
  <si>
    <t>Okrogli prezračevalni kanali:
Dobava in montaža spiralno robljenih kanalov iz pocinkane pločevine s fazonskimi kosi po SIST EN 1506, SIST prEN 12237, SIST prEN12236 in DIN  24151, s tesnilnim, spojnim, pritrdilnim in obešalnim materialom.</t>
  </si>
  <si>
    <t>Dobava in montaža izolacije za kanale iz izolacijskih plošč kot npr. Kailflex  tip ST, skupaj z lepilom  za izolacijo prezračevalnih kanalov za dovod zraka in na kanali za odvod/dovod iz zunanje strani,  debeline 13 mm.</t>
  </si>
  <si>
    <t>PL-13/E</t>
  </si>
  <si>
    <t>Popolnoma gibljiva toplotno in zvočno izolirana cev iz Alu 45 cevi ojačane z jekleno spiralo, z vmesnim 25 mm slojem izolacije in zunanjim Al plaščem, komplet z montažnim in pritrdilnim materialom.</t>
  </si>
  <si>
    <t>fi 125</t>
  </si>
  <si>
    <t>Podporni in obešalni material kot npr. Sikla ali enakovredno, iz konstrukcijskega jekla, pocinkano, v varjeni izvedbi z antikorozijsko zaščito ter končnim emajl lakom, cevne objemke, navojne palice z vijačnim materialom, konzolami, sidri in vložki.</t>
  </si>
  <si>
    <t>Zaščitna mrežica, jeklana kot npr. Pichler tip BS iz pocinkene pločevine, za montažo na izpuh za ventilatorjem, komplet z montažnim in tesnilnim materialom.</t>
  </si>
  <si>
    <t>BS 125</t>
  </si>
  <si>
    <t>Protipovratna loputa za okrogli zračni kanal iz spiralno robljenih cevi, izdelana iz jeklene pocinkane pločevine, za preprečevanje dvosmernega pretoka zraka kot npr. Bossplast tip RSK ali enakovredno, komplet z montažnim materialom.</t>
  </si>
  <si>
    <t>RSK 125</t>
  </si>
  <si>
    <t>Zagon in preizkus delovanja naprav, izdelava zapisnika.</t>
  </si>
  <si>
    <t>Tina Malinger, univ.dipl.inž.arh.</t>
  </si>
  <si>
    <t>dr. Tomaž Golob, konservatorski svetnik</t>
  </si>
  <si>
    <t>Odstranitev obstoječe opečne strešne kritine, vključno z razvrščanjem po vrsti odpadka, nalaganjem in odvozom porušenega materiala na deponijo do 10 km. Predvideti za cca 50% kritine zlaganje na palete.</t>
  </si>
  <si>
    <t>Izdelava sondiranja obstoječe medetažne lesene konstrukcije na karakterističnih lokacijah izvedbe ležišč primarne jeklene konstrukcije lesnega in steklenega poda, zaradi ugotovitve dejanskega stanja oz. debeline konstrukcije in širine kamnitih zidov pod konstrukcijo. V primeru, da se ugotovi, da dejansko stanje bistveno odstopa od predvidenega (projektiranega) je potrebno o tem obvestiti projektanta gradbenih konstrukcij, da poda ustrezno rešitev na podlagi ugotovljenih dejstev.</t>
  </si>
  <si>
    <t>c) armatura S500 Ø&lt;=12</t>
  </si>
  <si>
    <t>d) armatura S500 Ø&gt;=12</t>
  </si>
  <si>
    <t xml:space="preserve">Izvedba utorov v opečnem zidu dim. 19/70 cm za izvedbo betonskega ležišča nosilcev sten in stropov (IPE 140), vključno z razvrščanjem po vrsti odpadka, nalaganjem in odvozom porušenega materiala na deponijo do 10 km. </t>
  </si>
  <si>
    <r>
      <t>Priprava prostora za izvedbo betonskega ležišča primarnih nosilcev</t>
    </r>
    <r>
      <rPr>
        <b/>
        <sz val="10"/>
        <rFont val="Arial"/>
        <family val="2"/>
        <charset val="238"/>
      </rPr>
      <t xml:space="preserve"> lesenega poda</t>
    </r>
    <r>
      <rPr>
        <sz val="10"/>
        <rFont val="Arial"/>
        <family val="2"/>
        <charset val="238"/>
      </rPr>
      <t xml:space="preserve"> prostora 1 in 2 ter hodnika z izrezom lesnega poda, vključno z razvrščanjem po vrsti odpadka, nalaganjem in odvozom porušenega materiala na deponijo do 10 km. Dimenzija odprtine cca 50/50 cm</t>
    </r>
  </si>
  <si>
    <r>
      <t xml:space="preserve">Priprava prostora za izvedbo betonskega ležišča primarnih nosilcev </t>
    </r>
    <r>
      <rPr>
        <b/>
        <sz val="10"/>
        <rFont val="Arial"/>
        <family val="2"/>
        <charset val="238"/>
      </rPr>
      <t>steklenega poda</t>
    </r>
    <r>
      <rPr>
        <sz val="10"/>
        <rFont val="Arial"/>
        <family val="2"/>
        <charset val="238"/>
      </rPr>
      <t xml:space="preserve"> z izrezom lesnega poda, vključno z razvrščanjem po vrsti odpadka, nalaganjem in odvozom porušenega materiala na deponijo do 10 km. Dimenzija odprtine cca 50/50 cm</t>
    </r>
  </si>
  <si>
    <r>
      <t>Izvedba utorov v kamnitem zidu dim 50/50 cm globine 5-15 cm za izvedbo betonskega ležišča primarnih nosilcev</t>
    </r>
    <r>
      <rPr>
        <b/>
        <sz val="10"/>
        <rFont val="Arial"/>
        <family val="2"/>
        <charset val="238"/>
      </rPr>
      <t xml:space="preserve"> lesenega poda</t>
    </r>
    <r>
      <rPr>
        <sz val="10"/>
        <rFont val="Arial"/>
        <family val="2"/>
        <charset val="238"/>
      </rPr>
      <t xml:space="preserve"> prostora 1 in 2 ter hodnika, vključno z razvrščanjem po vrsti odpadka, nalaganjem in odvozom porušenega materiala na deponijo do 10 km.</t>
    </r>
  </si>
  <si>
    <r>
      <t xml:space="preserve">Izvedba utorov v kamnitem zidu dim. 50/50 cm globine 5-15 cm za izvedbo betonskega ležišča primarnih nosilcev </t>
    </r>
    <r>
      <rPr>
        <b/>
        <sz val="10"/>
        <rFont val="Arial"/>
        <family val="2"/>
        <charset val="238"/>
      </rPr>
      <t>steklenega poda</t>
    </r>
    <r>
      <rPr>
        <sz val="10"/>
        <rFont val="Arial"/>
        <family val="2"/>
        <charset val="238"/>
      </rPr>
      <t xml:space="preserve">,  vključno z razvrščanjem po vrsti odpadka, nalaganjem in odvozom porušenega materiala na deponijo do 10 km. </t>
    </r>
  </si>
  <si>
    <t xml:space="preserve">Ureditev delovišča, z ureditvijo transportnih poti, zaščito obst. ureditev, ki so na poti do delovišča in na  robu delovišča, ureditvijo deponij gradbenega in odpadnega materiala ter vsemi potrebnimi deli za ureditve delovišča. Delovni čas delovišča je potrebno prilagoditi obratovalnem času muzeja, oziroma se z vodstvom muzeja sproti usklajevati. </t>
  </si>
  <si>
    <t>Dobava in polaganja zaščite lesenih tlakov in lesnih stopnic na dostopnih mestih do podstrešnih prostorov. Potrebno je zagotoviti da se umazanija  iz delovišča ne prenaša na urejene površine gradu (hodniki, skupno stopnišče).</t>
  </si>
  <si>
    <t>Tedensko čiščenje skupnih dostopnih površin do podstrešnih prostorov, hodniki, stopnišče</t>
  </si>
  <si>
    <t>Pokrivanje strešin z opečnim klasičnim bobrovcem, naravno rdeče barve, poraba 30,4 kosov/m², kompletno z dobavo materiala in vsemi pomožnimi deli in prenosi. 
J trakt, JZ stolp, del Z trakta</t>
  </si>
  <si>
    <t>Pokrivanje strešin z opečnim klasičnim bobrovcem, naravno rdeče barve, poraba 30,4 kosov/m², kompletno z dobavo materiala in vsemi pomožnimi deli in prenosi. 
Frčade</t>
  </si>
  <si>
    <t>Dobava in montaža jeklenih nosilcev IPE140 (kvaliteta S235) - jekleni nosilci pod mavčnimi stenami, kompletno z dobavo jekla, montažo, miniziranjem, barvanjem jekla, delavniškimi načrti ter vsemi pomožnimi deli in prenosi.</t>
  </si>
  <si>
    <t>Dobava in montaža jeklene podkonstrukcije stropa in tlakov prostora 1 in 2 (kvaliteta S235), kompletno z dobavo jekla, montažo, miniziranjem, barvanjem jekla, delavniškimi načrti ter vsemi pomožnimi deli in prenosi.</t>
  </si>
  <si>
    <t>Dobava in izdelava ploščatega železa za sidrne ploščice primarne in sekundarne konstrukcije prostora 1 in 2 ter hodnika ter pritrdilnega materiala kompletno z dobavo jekla, montažo, miniziranjem, barvanjem jekla, delavniškimi načrti ter vsemi pomožnimi deli in prenosi.</t>
  </si>
  <si>
    <t>Dobava in montaža jeklene podkonstrukcije klančine na vhodu (kvaliteta S235), kompletno z dobavo jekla, montažo, miniziranjem, barvanjem jekla, delavniškimi načrti ter vsemi pomožnimi deli in prenosi.</t>
  </si>
  <si>
    <t>Dobava in montaža jeklenih nosilcev HEA 340 (kvaliteta S235) -primarni jekleni nosilci steklenega poda, kompletno z dobavo jekla, montažo, miniziranjem, barvanjem jekla, delavniškimi načrti ter vsemi pomožnimi deli in prenosi.</t>
  </si>
  <si>
    <t>Dobava in montaža jeklenih nosilcev HEA 240 (kvaliteta S235) -primarni jekleni nosilci steklenega poda, kompletno z dobavo jekla, montažo, miniziranjem, barvanjem jekla, delavniškimi načrti ter vsemi pomožnimi deli in prenosi.</t>
  </si>
  <si>
    <t>Dobava in montaža jeklenih nosilcev HEA 180 (kvaliteta S235)  - primarni jekleni nosilci steklenega poda, kompletno z dobavo jekla, montažo, miniziranjem, barvanjem jekla, delavniškimi načrti ter vsemi pomožnimi deli in prenosi.</t>
  </si>
  <si>
    <t>Dobava in montaža jeklenih pravokotnih cevi (kvaliteta S235) - sekundarnii jekleni nosilci steklenega poda, kompletno z dobavo jekla, montažo, miniziranjem, barvanjem jekla, delavniškimi načrti ter vsemi pomožnimi deli in prenosi.</t>
  </si>
  <si>
    <t>Dobava in izdelava ploščatega železa za sidrne ploščice primarne in sekundarne konstrukcije steklenega poda in pritrdilnega materijala  kompletno z dobavo jekla, montažo, miniziranjem, barvanjem jekla, delavniškimi načrti ter vsemi pomožnimi deli in prenosi.</t>
  </si>
  <si>
    <t>Dobava in montaža jeklenih nastavkov HEA 340 (kvaliteta S235) - nastavki za montažo jelenih nosilcev, kompletno z dobavo jekla, montažo, miniziranjem, barvanjem jekla, delavniškimi načrti ter vsemi pomožnimi deli in prenosi.</t>
  </si>
  <si>
    <t>Dobava in montaža jeklenih nastavkov HEA 240 (kvaliteta S235) - nastavki za montažo jelenih nosilcev, kompletno z dobavo jekla, montažo, miniziranjem, barvanjem jekla, delavniškimi načrti ter vsemi pomožnimi deli in prenosi.</t>
  </si>
  <si>
    <t>Dobava in montaža jeklenih nastavkov HEA 180 (kvaliteta S235) - nastavki za montažo jelenih nosilcev, kompletno z dobavo jekla, montažo, miniziranjem, barvanjem jekla, delavniškimi načrti ter vsemi pomožnimi deli in prenosi.</t>
  </si>
  <si>
    <t>Dobava in montaža jeklene podkonstrukcije stopnic v podstrešje (kvaliteta S235), kompletno z dobavo jekla, montažo, miniziranjem, barvanjem jekla, delavniškimi načrti ter vsemi pomožnimi deli in prenosi.</t>
  </si>
  <si>
    <t>Dobava in montaža jeklene podkonstrukcije vodila ob klančini na vhodu (kvaliteta S235), kompletno z dobavo jekla, montažo, miniziranjem, barvanjem jekla, delavniškimi načrti ter vsemi pomožnimi deli in prenosi. Barva podkonstrukcije RAL 7016 Anthratitgrau.</t>
  </si>
  <si>
    <t>a)  stojke bezšivna jekena cev Ø21,3 mm teža 1,2kg/m1</t>
  </si>
  <si>
    <r>
      <t>Dobava in montaža jeklenih nosilcev HEA 320 (kvaliteta S235)  -primarni jekleni nosilci lesenega poda prostora 1 in 2 ter hodnika, kompletno z dobavo jekla, montažo, miniziranjem,</t>
    </r>
    <r>
      <rPr>
        <sz val="10"/>
        <color rgb="FFFF0000"/>
        <rFont val="Arial"/>
        <family val="2"/>
        <charset val="238"/>
      </rPr>
      <t xml:space="preserve"> </t>
    </r>
    <r>
      <rPr>
        <sz val="10"/>
        <rFont val="Arial"/>
        <family val="2"/>
        <charset val="238"/>
      </rPr>
      <t>barvanjem jekla, delavniškimi načrti ter vsemi pomožnimi deli in prenosi.</t>
    </r>
  </si>
  <si>
    <r>
      <t>Dobava in montaža jeklenih nosilcev HEA 140 (kvaliteta S235) -primarni jekleni nosilci lesenega poda prostora 1 in 2 ter hodnika, kompletno z dobavo jekla, montažo, miniziranjem,</t>
    </r>
    <r>
      <rPr>
        <sz val="10"/>
        <color rgb="FF00B050"/>
        <rFont val="Arial"/>
        <family val="2"/>
        <charset val="238"/>
      </rPr>
      <t xml:space="preserve"> </t>
    </r>
    <r>
      <rPr>
        <sz val="10"/>
        <rFont val="Arial"/>
        <family val="2"/>
        <charset val="238"/>
      </rPr>
      <t>barvanjem jekla, delavniškimi načrti ter vsemi pomožnimi deli in prenosi.</t>
    </r>
  </si>
  <si>
    <r>
      <t>Dobava in montaža enokrilnih, kovinskih vrat</t>
    </r>
    <r>
      <rPr>
        <b/>
        <sz val="10"/>
        <rFont val="Arial"/>
        <family val="2"/>
        <charset val="238"/>
      </rPr>
      <t xml:space="preserve"> VK1</t>
    </r>
    <r>
      <rPr>
        <sz val="10"/>
        <rFont val="Arial"/>
        <family val="2"/>
        <charset val="238"/>
      </rPr>
      <t>, zidarska odprtina 0,85/1,80 m. 
Krilo polno, iz pocinkane pločevine prašno barvane, izolirano z mineralno volno deb. 59 mm, debelina krila 63 mm. Podboj iz kovinskih profilov, prašno barvanih.
Barva vrat:bela
Oprema: nasadila, kljuka, cilindrična ključavnica</t>
    </r>
  </si>
  <si>
    <r>
      <t>Zaradi teže primarne jeklene konstrukcije bo pri montaži potrebna uporaba avtodvigala (najem avtodvigala je zajet v preddelih). V ceni primarne jeklene konstrukcije je potrebno upoštevati vsa dodatna dela, ki bodo potrebna za montažo nosilcev z avtodvigalom.</t>
    </r>
    <r>
      <rPr>
        <b/>
        <u/>
        <sz val="10"/>
        <rFont val="Arial"/>
        <family val="2"/>
        <charset val="238"/>
      </rPr>
      <t xml:space="preserve"> Uporaba odprtega ognja in varjenje znotraj podstrešnih prostorov ni dovoljeno</t>
    </r>
    <r>
      <rPr>
        <b/>
        <sz val="10"/>
        <rFont val="Arial"/>
        <family val="2"/>
        <charset val="238"/>
      </rPr>
      <t>, vsa varjenja je potrebno izvajati izven objekta. Pred izdelavo jeklene podkonstrukcije je potrebno vse mere preveriti na mestu samem, in izdelati podrobne delavniške načrte na osnovi meritev. V cenah je potrebno zajeti miniziranje (2×) ter barvanje kovinske konstrucije. Barva vidne konstrukcije RAL 7036. Končno izbiro barve na podlagi vzorca potrdi investitor in predstavnik ZVKDS.</t>
    </r>
  </si>
  <si>
    <t>leseno vodilo  Ø 45 - klančina na vhodu</t>
  </si>
  <si>
    <t>leseno vodilo  Ø 35 - klančina v stolpu</t>
  </si>
  <si>
    <t>Izdelava montažne mavčne stene na dvojni kovinski podkonstrukciji, vključno s fugiranjem stikov.   Debeline stene 20 cm, višina do 6,50 m, zvočne zaščite 54-56 dB.                                        *Podkonstrukcija iz pocinkanih kovinskih profilov po DIN 18182-1 z uporabo tesnilnega traku Profili 2x UW 75, stebri 2x CW75  zvočna ločitev s tesnilnim trakom, na razmaku 625 mm, na stikih profilov se izvede oplaščenje s kosi stenskih C profilov ( 1 m)                                                                            * dvojna obloga iz mavčnih plošč debeline 12,5 mm mm ( kot napr. DIAMANT ali enakovredno)                                        *vmesna izolacijo mineralne volne debeline 150mm ( kot napr. NATURBOARD FIT-G l0.038 W/mK, odziv na ogenj A1 ali enakovredno) s parno zaporo URSA SECO PRO 100.                                                 Fugiranje: Fugirna masa in ojačitveni bandažni trak. Mavčna stena med stolpom in prostorom 2</t>
  </si>
  <si>
    <t>Izdelava montažne mavčne stene na enojni kovinski podkonstrukciji, vključno s fugiranjem stikov.  Debeline stene 15cm, višina do 3,10 m, zvočne zaščite 54-56 dB.                                        *Podkonstrukcija iz pocinkanih kovinskih profilov po DIN 18182-1 z uporabo tesnilnega traku Profili  UW 100, stebri  CW100,  na razmaku 625 mm, na stikih profilov se izvede oplaščenje s kosi stenskih C profilov ( 1 m)                                                                            * dvojna obloga iz mavčnih plošč debeline 12,5 mm mm (kot npr. DIAMANT ali enakovredno)                                     *vmesna izolacijo mineralne volne debeline 100mm (kot npr. NATURBOARD FIT-G l0.038 W/mK, odziv na ogenj A1 ali enakovredno )                                      Fugiranje: Fugirna masa in ojačitveni bandažni trak. Stena med prostorom 1 in 2 ter hodnikom</t>
  </si>
  <si>
    <t>Izdelava montažne mavčne stene na enojni kovinski podkonstrukciji, vključno s fugiranjem stikov. Debeline stene 12,5 cm, višina do 3,10 m, zvočne zaščite 54-56 dB.                                        *Podkonstrukcija iz pocinkanih kovinskih profilov po DIN 18182-1 z uporabo tesnilnega traku. Profili  UW 100, stebri  CW100, na razmaku 625 mm, na stikih profilov se izvede oplaščenje s kosi stenskih C profilov ( 1 m)                                                                            * enojna  obloga iz mavčnih plošč debeline 12,5 mm (kot npr. DIAMANT ali enakovredno)                                     *vmesna izolacijo mineralne volne debeline 100mm (kot npr. NATURBOARD FIT-G l0.038 W/mK, odziv na ogenj A1 ali enakovredno)                                      Fugiranje: Fugirna masa in ojačitveni bandažni trak. Stena med prostorom 1 in 2 ter stena v podstrešju.</t>
  </si>
  <si>
    <t xml:space="preserve">Izdelava prostostoječe obloge proti dimniku, požarne odpornosti 60 min v podstrešnem prostoru na podkonstrukcijo iz pocinkanih kovinskih profilov po DIN 18182-1, z uporabo tesnilnega traku. Profili UW 7100, stebri 2x CW100 , na razmaku 625 mm, izolacijski sloj iz mineralne volne debeline 10 cm  (kot npr. NATURBOARD FIT-G l0.038 W/mK, odzivom na ogenj A1 ali enakovredno), parno zaporo in oblogo iz mavčnih plošč 2x 15 mm (kot npr. Fireboard A1 ali enakovredno  -  stiki zamaknjeni  &gt;40 cm). Fugiranje: Fugirna masa in ojačitveni bandažni trak. </t>
  </si>
  <si>
    <t xml:space="preserve">Izdelava prostostoječe obloge višine 1,63 m na podkonstrukcijo iz pocinkanih kovinskih profilov po DIN 18182-1 z uporabo tesnilnega traku Profili 2x UW 75, stebri 2x CW75  zvočna ločitev s tesnilnim trakom, na razmaku 625 mm, izolacijski sloj iz mineralne volne debeline 15 cm  (kot npr. NATURBOARD FIT-G l0.038 W/mK, odziv na ogenj A1), parno zaporo in oblogo iz mavčnih plošč 2x 12,5 mm (kot npr. DIAMANT ali enakovredno). Fugiranje: Fugirna masa in ojačitveni bandažni trak. Obloga pri oknih z zgornje stani zaključena s profilom za montažo lesene okenske police na montažno lepilo. </t>
  </si>
  <si>
    <t>Izdelava notranje obloge stranske površine pri pultnih oknih na leseno podkonstrukcijo iz lesenih letev pritrjenih v leseno nosilno konstrukcijo pultnega okna,  izolacijski sloj iz mineralne volne debeline 15 cm  (kot npr. NATURBOARD FIT-G l0.038 W/mK, odziv na ogenj A1 ali enakovredno), parno zaporo in oblogo iz mavčnih plošč 2x 12,5 mm (kot npr. DIAMANT ali enakovredno). Fugiranje: Fugirna masa in ojačitveni bandažni trak.</t>
  </si>
  <si>
    <r>
      <t xml:space="preserve">Izdelava montažne požarne mavčne stene požarne odpornosti 60 min na dvojni kovinski podkonstrukciji, vključno s fugiranjem stikov.  Debeline stene 21 cm, višina do 3,10 m, zvočne zaščite 54-56 dB.                                        *Podkonstrukcija iz pocinkanih kovinskih profilov po DIN 18182-1 z uporabo tesnilnega traku Profili 2x UW 75, stebri 2x CW75  zvočna ločitev s tesnilnim trakom, na razmaku 625 mm, na stikih profilov se izvede oplaščenje s kosi stenskih C profilov (1 m)                                                                            * dvojna obloga iz mavčnih plošč debeline 15 mm  (kot npr. Fireboard A1 ali enakovredno)  stiki zamaknjeni  &gt;40 cm                                                 * vmesna izolacija mineralne volne debeline 150mm (kot npr. NATURBOARD FIT-G l0.038 W/mK, odziv na ogenj A1 ali enakovredno) s parno zaporo URSA SECO PRO 100.                                                  Fugiranje: Fugirna masa in ojačitveni bandažni trak. Mavčna stena na meji požarnih sektorjev. </t>
    </r>
    <r>
      <rPr>
        <b/>
        <sz val="10"/>
        <rFont val="Arial"/>
        <family val="2"/>
        <charset val="238"/>
      </rPr>
      <t xml:space="preserve">Mavčna stena se montira med obstoječo leseno konstrukcijo ostrešja, ki na mestih prehaja iz enega požarnega sektorja v drugi. Vse stike stene in lesa (lesenih  stebrov) je potrebno požarno zatesniti. </t>
    </r>
  </si>
  <si>
    <t>Nastavljiv pri montaži se nastavi prava vrednost-light design
Driver 150W 24V XLG 150-A Meanwell</t>
  </si>
  <si>
    <t>Objekt: JZ STOLP GRADU BREŽICE</t>
  </si>
  <si>
    <t>PEDAGOŠKI IN ANDRAGOŠKI DELAVNICI prostor 1 in 2</t>
  </si>
  <si>
    <t>Priključni element sestavljajo obod, predalnik z dvema predaloma z mehkim zapiranjem, omarica za potrebščine (samo daljši priključni element), omarica za računalnik in odprta omarica. Omarica za računalnik in odprta omarica sta povezani za potrebe razvoda koblov. Odprta imarica je opremljena z dvojnim dnom in odprtino na dnu za skiriti razvod kablov. Notranjost predalov je v celoti kovinska in opremljena z “antitilt” varnostnim sistemom odpiranja (hkrati možno odpiranje samo enega predala). Zgornji predal je opremeljn s snemljivim PVC vložkom za pisala in potrebščine. 
Obod elementa je izdelan iz 36 mm debelih ivernih plošč oplemenitenih z melaminsko folijo, obroblejnih z ABS robom 2 mm. Vsi ostali elementi pa iz iverice debeline 18 mm, oplemenitene z melaminsko folijo. Robovi so zaključeni z ABS obrobo 1 oziroma 2 mm. Omare in predalnik so opremljeni z valjastim ALU ročajem in s ključavnico.</t>
  </si>
  <si>
    <t>Omare in predalniki morajo biti narejeni in certificirani v akreditiranem laboratoriju skladno s sledečim normativi:
CEN/TR 14073-1 - dimenzije
EN 14073-2 - varnostne zahteve za omare
EN 14073-3 - stabilnost in trdnost konstrukcije
EN 14074 - trdnost in trajnost gibljivih delov</t>
  </si>
  <si>
    <t>Vse kot npr. omare iz programa INSERT proizvajalca GONZAGA PRO d.o.o. ali enakovredno.</t>
  </si>
  <si>
    <t>POB</t>
  </si>
  <si>
    <t>35*35*H210</t>
  </si>
  <si>
    <t>42,5*47,5*H79</t>
  </si>
  <si>
    <r>
      <rPr>
        <b/>
        <sz val="10"/>
        <rFont val="Arial"/>
        <family val="2"/>
        <charset val="238"/>
      </rPr>
      <t>MIZE</t>
    </r>
    <r>
      <rPr>
        <sz val="10"/>
        <rFont val="Arial"/>
        <family val="2"/>
        <charset val="238"/>
      </rPr>
      <t xml:space="preserve">
Podnožja miz so izdelana iz kovinskih prašnobarvanih cevi 25x50mm. Noge so opremljene s PVC čepi z nogico za fino nastavitev višine. Noga mize je trapezne oziroma oblike enakokrakega trapeza. Podnožja omogočajo različne globine enojnih miz (60cm-80cm-100cm) in dvojne mize. Samostojne mize stojijo na dveh nogah, naslonska miza pa ima posebej prirejeno nogo za naslanjanje na priključno omarico. Noge (naslonske in navadne) so med seboj povezane s kovinskim inštalcijskim kanalom, ki omogoča razvod kablov ter pritrjevanje priključkov za računalnike in elektro naprave.
Mizne plošče so izdelane iz 25 mm debele iverne plošče oplemenitene z melaminsko folijo, robovi obdelani z ABS trakom 2 mm. Vsaka mizna plošča je dodatno podprta s kovinskim profilom enakega preseka kot so noge. Profil je na noge brezvijačno nasajen.
Mize imajo vgrajene okrogle PVC rozete za razvod kablov.</t>
    </r>
  </si>
  <si>
    <r>
      <t xml:space="preserve">Mize morajo biti izdelane in certificirane skladno s sledečimi normativi:
EN 527-1 - dimenzije
EN 527-2 - varnostne zahteve za mize
EN 527-3 - stabilnost in trdnost konstrukcije
Za veljavnost ponudbe, morajo ponudniki priložiti ustrezna dokazila (certifikate) od za to pooblaščenih in mednarodno akreditirane institucije, ki bodo dokazovala skladnost izdelkov z navedenimi standardi.
</t>
    </r>
    <r>
      <rPr>
        <sz val="10"/>
        <rFont val="Arial"/>
        <family val="2"/>
        <charset val="238"/>
      </rPr>
      <t>Vse kot npr. naslonljive mize, priključne omarice in samostojne mize iz programa pisarniškega pohištva VISTA proizvajalca GONZAGA PRO d.o.o. ali enakovredno.</t>
    </r>
  </si>
  <si>
    <r>
      <t xml:space="preserve">KOŠ ZA PAPIR
</t>
    </r>
    <r>
      <rPr>
        <sz val="10"/>
        <rFont val="Arial"/>
        <family val="2"/>
        <charset val="238"/>
      </rPr>
      <t>Koš za papir iz perforirane kovine, prašno barvan.</t>
    </r>
  </si>
  <si>
    <r>
      <rPr>
        <b/>
        <sz val="10"/>
        <rFont val="Arial"/>
        <family val="2"/>
        <charset val="238"/>
      </rPr>
      <t>PROSTOSTOJEČI OBEŠALNIK</t>
    </r>
    <r>
      <rPr>
        <sz val="10"/>
        <rFont val="Arial"/>
        <family val="2"/>
        <charset val="238"/>
      </rPr>
      <t xml:space="preserve">
Materiali noge: jeklo, prašno lakiranje.
Vse kot nprr. prostostoječi obešalnik Thorn proizvajalca Voga d.o.o. ali enakovredno.</t>
    </r>
  </si>
  <si>
    <r>
      <t xml:space="preserve">MIZA ZLOŽLJIVA
</t>
    </r>
    <r>
      <rPr>
        <sz val="10"/>
        <rFont val="Arial"/>
        <family val="2"/>
        <charset val="238"/>
      </rPr>
      <t>Zložljivo podnožje za mizo dim. 48 x 52 cm, aluminij, bela barva kot npr. Cordoba, dobavitelj Storks  d.o.o. ali enakovredno.</t>
    </r>
    <r>
      <rPr>
        <b/>
        <sz val="10"/>
        <rFont val="Arial"/>
        <family val="2"/>
        <charset val="238"/>
      </rPr>
      <t xml:space="preserve">
</t>
    </r>
    <r>
      <rPr>
        <sz val="10"/>
        <rFont val="Arial"/>
        <family val="2"/>
        <charset val="238"/>
      </rPr>
      <t>Mizna plošča dim. 70 x 70 cm, deb. 2 cm, ultrapas, bela barva. Montaža na dobavljeno centralno nogo z možnostjo zlaganja kot npr. Storks Cordob</t>
    </r>
    <r>
      <rPr>
        <b/>
        <sz val="10"/>
        <rFont val="Arial"/>
        <family val="2"/>
        <charset val="238"/>
      </rPr>
      <t xml:space="preserve">a.
</t>
    </r>
    <r>
      <rPr>
        <sz val="10"/>
        <rFont val="Arial"/>
        <family val="2"/>
        <charset val="238"/>
      </rPr>
      <t>Obdelava: ultrapas, bela barva 
kot npr. PFLEIDERER U11506 Ivory White (mat), nalimki: ABS 1 mm, lepilo v barvi dekorja.</t>
    </r>
  </si>
  <si>
    <r>
      <t xml:space="preserve">PRENOSNI STOL S POTISKOM
</t>
    </r>
    <r>
      <rPr>
        <sz val="10"/>
        <rFont val="Arial"/>
        <family val="2"/>
        <charset val="238"/>
      </rPr>
      <t>Zložljiv lesen stol, ki je primeren za opremo različnih dvoran za prireditve. Stol narejen iz masivnega lesa in se zloži na enostaven način. Maksimalna obremenitev stola je 95 kg. Barva: po izboru upravljavca, na podlagi dostavljenega vzorca. Material: masivni les
Kot npr. stol BUNNY ali enakovredno.
V ceno vključiti izdelavo potiska (izdelava računalniške grafike z navodili upravljavca in njegovo končno potrditvjo) + potisk (multikolor) stola.</t>
    </r>
  </si>
  <si>
    <r>
      <t xml:space="preserve">INTERAKTIVNA TABLA 
</t>
    </r>
    <r>
      <rPr>
        <sz val="10"/>
        <rFont val="Arial"/>
        <family val="2"/>
        <charset val="238"/>
      </rPr>
      <t>Interaktivna tabla kot npr. Philips 75BDL3151T/00 (75"/190 cm, 4K UHD, Android, večkratni dotik) ali enakovredno.</t>
    </r>
  </si>
  <si>
    <r>
      <t xml:space="preserve">All-in-One računalnik kot npr. Računalnik HP ProOne 440 G9 ali enakovredno
</t>
    </r>
    <r>
      <rPr>
        <sz val="10"/>
        <rFont val="Arial"/>
        <family val="2"/>
        <charset val="238"/>
      </rPr>
      <t>i3-12100T/8GB/SSD 512GB/23,8'' FHD IPS Touch/Fixed st./W11Home</t>
    </r>
  </si>
  <si>
    <r>
      <rPr>
        <sz val="10"/>
        <rFont val="Arial"/>
        <family val="2"/>
        <charset val="238"/>
      </rPr>
      <t>Dobava, dostava in montaža:</t>
    </r>
    <r>
      <rPr>
        <b/>
        <sz val="10"/>
        <rFont val="Arial"/>
        <family val="2"/>
        <charset val="238"/>
      </rPr>
      <t xml:space="preserve">
Zunanja interaktivna tabla (izdelava WEB aplikacije, zunanji totem).</t>
    </r>
  </si>
  <si>
    <r>
      <t xml:space="preserve">MIZA KONFEREČNA
</t>
    </r>
    <r>
      <rPr>
        <sz val="10"/>
        <rFont val="Arial"/>
        <family val="2"/>
        <charset val="238"/>
      </rPr>
      <t>Podnožja miz so izdelana iz kovinskih prašnobarvanih cevi 25x50 mm. Noge miz imajo fino nastavitev višine.
Mizne plošče so izdelane iz 25 mm debele iverne plošče oplemenitene z melaminsko folijo, robovi obdelani z ABS trakom 2 mm.
Mize imajo vgrajene pravkotno ALU rozeto s pokrovom, ki se odpira dvostransko.
Vse kot npr. konferenčna miza iz programa pisarniškega pohištva VISTA proizvajalca GONZAGA PRO d.o.o. ali enakovredno.</t>
    </r>
  </si>
  <si>
    <r>
      <rPr>
        <b/>
        <sz val="10"/>
        <rFont val="Arial"/>
        <family val="2"/>
        <charset val="238"/>
      </rPr>
      <t>OMARE</t>
    </r>
    <r>
      <rPr>
        <sz val="10"/>
        <rFont val="Arial"/>
        <family val="2"/>
        <charset val="238"/>
      </rPr>
      <t xml:space="preserve">
Omare so izdelane iz 18 mm debelih ivernih plošč (tudi hrbtišče) oplemenitenih z melaminsko folijo in zaključenih z ABS robovi 2 mm na vratih in pokrivnih ploščah, ter 1 mm na korpusu. Omare so opremljene z ALU valjastim ročajem, centralno ključavnico in tečaji, ki omogočajo 110 st. odpiranje. Police omar so premične, postavitev v rastru za skladiščenje registratorjev in so postavljene na L nosilce, ki preprečujejo nenadzorovani izvlek. Omare stojijo na PVC regulacijskih nogicah višine 17 mm. Omare omogočajo nakladalnost v višino in kasnejše spreminjanje konfiguracij. Omare višine 73 in 118 cm so opremljene s pokrivno ploščo.</t>
    </r>
  </si>
  <si>
    <r>
      <t xml:space="preserve">PISARNIŠKI STOL
</t>
    </r>
    <r>
      <rPr>
        <sz val="10"/>
        <rFont val="Arial"/>
        <family val="2"/>
        <charset val="238"/>
      </rPr>
      <t>Stol na zvezdnatem črnem PVC podnožju na kolesih (kolesa za trdo podlago d.50 z zavoro). Sinhro mehanizem s 4 pozicijami. Hrbtišče v črni mreži z nastavljivo ledvično oporo. Sedišče je tapecirano v kvalitetno blago ali umetno usnje po izboru projektanta. Stol ima rokonaslone.
'Stol mora biti izdelan in certificiran skladno s sledečimi normativi:
1355-B
Za veljavnost ponudbe, morajo ponudniki priložiti ustrezna dokazila (certifikate) od za to pooblaščenih in mednarodno akreditirane institucije, ki bodo dokazovala skladnost izdelkov z navedenimi standardi.'Vse kot npr. stol RIO proizvajalca Mael s.r.l. ali enakovredno.</t>
    </r>
  </si>
  <si>
    <r>
      <t xml:space="preserve">STOL ZA OBISKOVALCE
</t>
    </r>
    <r>
      <rPr>
        <sz val="10"/>
        <rFont val="Arial"/>
        <family val="2"/>
        <charset val="238"/>
      </rPr>
      <t>Stol s školjko iz vezane plošče različnih debelin in kovinskega ogrodja iz cevi fi16mm (prašno barvano). Školjka je lahko jesen natur ali lužena na barve iz barvne karte proizvajalca (barva na vodni osnovi, mat, "anti-scratch").</t>
    </r>
    <r>
      <rPr>
        <b/>
        <sz val="10"/>
        <rFont val="Arial"/>
        <family val="2"/>
        <charset val="238"/>
      </rPr>
      <t xml:space="preserve">
</t>
    </r>
    <r>
      <rPr>
        <sz val="10"/>
        <rFont val="Arial"/>
        <family val="2"/>
        <charset val="238"/>
      </rPr>
      <t>'Vse kot npr. stol Babila 2730 proizvajalca Pedrali s.r.l. ali enakovredno.</t>
    </r>
  </si>
  <si>
    <t>fi25*H32</t>
  </si>
  <si>
    <r>
      <rPr>
        <sz val="10"/>
        <rFont val="Arial"/>
        <family val="2"/>
        <charset val="238"/>
      </rPr>
      <t>Dostava in montaža na predpripravljeno podlago - zagon in test:</t>
    </r>
    <r>
      <rPr>
        <b/>
        <sz val="10"/>
        <rFont val="Arial"/>
        <family val="2"/>
        <charset val="238"/>
      </rPr>
      <t xml:space="preserve">
Notranja interaktivna Info Točka 43"
</t>
    </r>
    <r>
      <rPr>
        <sz val="9"/>
        <rFont val="Arial"/>
        <family val="2"/>
        <charset val="238"/>
      </rPr>
      <t>Zunanje ohišje s talno ploščo, zaslon v portrait orientaciji, kovinska konstrukcija, prašno barvano (barvo določi naročnik po RAL številki),
- zaslon 43"
- ventilacijske odprtine
- senzorika za vklop/izklop ventilacije
- prostor za mini računalnik/predvajalnik
- avtomatska odklopna el. varovalka, el. priključne sponke
Potrebni priključki:
-el. napajanje
-UTP mrežna povezava
Predvajalnik - napredni - fanless: Giada DF612, i3-12.gen, 8GB, 250GB NVMe (Samsung), Brez OS
Zaslon: 1x IIyama 43" 4K 16:9, 24/7, 500nit, HDMI, DP</t>
    </r>
  </si>
  <si>
    <r>
      <rPr>
        <sz val="10"/>
        <rFont val="Arial"/>
        <family val="2"/>
        <charset val="238"/>
      </rPr>
      <t>Nabava, dostava in montaža:</t>
    </r>
    <r>
      <rPr>
        <b/>
        <sz val="10"/>
        <rFont val="Arial"/>
        <family val="2"/>
        <charset val="238"/>
      </rPr>
      <t xml:space="preserve">
A) Interaktivna tabla kot npr. RICOH A7500 ali enakovredno
</t>
    </r>
    <r>
      <rPr>
        <sz val="9"/>
        <rFont val="Arial"/>
        <family val="2"/>
        <charset val="238"/>
      </rPr>
      <t>- 75 palčni zaslon 4K ločljivosti podpira pisanje s prsti ali pasivnimi pisali,
povezljiv z mobilnimi napravami in spletom, vključen operacijski sistem
9.0 android, digitalna riši-piši tabla, Videokonference: Zoom, Teams,
Oblak: OneDrive, Google Cloud, Dokumenti: word, excel, powerpoint,...
E-Share: IOS, Android, Windows,...</t>
    </r>
    <r>
      <rPr>
        <sz val="10"/>
        <rFont val="Arial"/>
        <family val="2"/>
        <charset val="238"/>
      </rPr>
      <t xml:space="preserve">
</t>
    </r>
    <r>
      <rPr>
        <b/>
        <sz val="10"/>
        <rFont val="Arial"/>
        <family val="2"/>
        <charset val="238"/>
      </rPr>
      <t xml:space="preserve">B) Motoriziran dvižni voziček kot npr. Vogel's RISE5305 50 ali enakovredno
</t>
    </r>
    <r>
      <rPr>
        <sz val="9"/>
        <rFont val="Arial"/>
        <family val="2"/>
        <charset val="238"/>
      </rPr>
      <t>- Motorizirani dvižni voziček Vogel's je primeren za zaslone do 86" in največ 120 kg. Dviganje in spuščanje je gladko, hitro in varno. Dvigne zaslon s hitrostjo 50 mm/s s QuickRise.</t>
    </r>
    <r>
      <rPr>
        <sz val="10"/>
        <rFont val="Arial"/>
        <family val="2"/>
        <charset val="238"/>
      </rPr>
      <t xml:space="preserve">
</t>
    </r>
    <r>
      <rPr>
        <b/>
        <sz val="10"/>
        <rFont val="Arial"/>
        <family val="2"/>
        <charset val="238"/>
      </rPr>
      <t>C) Kamera kot npr. Webcam Logitech MeetUp, USB ali enakovredno</t>
    </r>
    <r>
      <rPr>
        <sz val="10"/>
        <rFont val="Arial"/>
        <family val="2"/>
        <charset val="238"/>
      </rPr>
      <t xml:space="preserve">
</t>
    </r>
    <r>
      <rPr>
        <sz val="9"/>
        <rFont val="Arial"/>
        <family val="2"/>
        <charset val="238"/>
      </rPr>
      <t>- Konferenčna kamera Logitech MeetUp je ustvarjena posebej za manjše konferenčne dvorane. Odlikuje jo širok vidni kot, ki brez težav zajame celoten prostor. 4K Ultra HD senzor zagotavlja izvrstno ločljivost in uravnotežene barve, za odličen zvok pa poskrbi integriran avdio, optimiziran za akustiko prostora.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</si>
</sst>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0.00\ &quot;€&quot;"/>
    <numFmt numFmtId="165" formatCode="_-* #,##0.00\ [$€-1]_-;\-* #,##0.00\ [$€-1]_-;_-* &quot;-&quot;??\ [$€-1]_-;_-@_-"/>
    <numFmt numFmtId="166" formatCode="#,##0.00\ [$€-1]"/>
    <numFmt numFmtId="167" formatCode="_-* #,##0.00\ _S_I_T_-;\-* #,##0.00\ _S_I_T_-;_-* &quot;-&quot;??\ _S_I_T_-;_-@_-"/>
    <numFmt numFmtId="168" formatCode="_-* #,##0.00\ &quot;SIT&quot;_-;\-* #,##0.00\ &quot;SIT&quot;_-;_-* &quot;-&quot;??\ &quot;SIT&quot;_-;_-@_-"/>
    <numFmt numFmtId="169" formatCode="#,##0.0"/>
  </numFmts>
  <fonts count="133">
    <font>
      <sz val="11"/>
      <color theme="1"/>
      <name val="Calibri"/>
      <family val="2"/>
      <charset val="238"/>
      <scheme val="minor"/>
    </font>
    <font>
      <sz val="11"/>
      <color theme="1"/>
      <name val="Calibri"/>
      <family val="2"/>
      <charset val="238"/>
      <scheme val="minor"/>
    </font>
    <font>
      <sz val="11"/>
      <color theme="1"/>
      <name val="Arial"/>
      <family val="2"/>
      <charset val="238"/>
    </font>
    <font>
      <b/>
      <sz val="14"/>
      <color theme="1"/>
      <name val="Arial"/>
      <family val="2"/>
      <charset val="238"/>
    </font>
    <font>
      <sz val="11"/>
      <color theme="0"/>
      <name val="Arial"/>
      <family val="2"/>
      <charset val="238"/>
    </font>
    <font>
      <b/>
      <sz val="11"/>
      <color theme="1"/>
      <name val="Arial"/>
      <family val="2"/>
      <charset val="238"/>
    </font>
    <font>
      <sz val="10"/>
      <color theme="1"/>
      <name val="Arial"/>
      <family val="2"/>
      <charset val="238"/>
    </font>
    <font>
      <b/>
      <sz val="12"/>
      <color theme="1"/>
      <name val="Arial"/>
      <family val="2"/>
      <charset val="238"/>
    </font>
    <font>
      <sz val="12"/>
      <color theme="1"/>
      <name val="Arial"/>
      <family val="2"/>
      <charset val="238"/>
    </font>
    <font>
      <b/>
      <sz val="10"/>
      <color theme="1"/>
      <name val="Arial"/>
      <family val="2"/>
      <charset val="238"/>
    </font>
    <font>
      <sz val="10"/>
      <name val="Arial CE"/>
      <family val="2"/>
      <charset val="238"/>
    </font>
    <font>
      <sz val="10"/>
      <name val="Arial"/>
      <family val="2"/>
      <charset val="238"/>
    </font>
    <font>
      <sz val="10"/>
      <name val="Calibri"/>
      <family val="2"/>
      <charset val="238"/>
    </font>
    <font>
      <sz val="10"/>
      <name val="Arial CE"/>
      <charset val="238"/>
    </font>
    <font>
      <sz val="10"/>
      <name val="Times New Roman CE"/>
      <family val="1"/>
      <charset val="238"/>
    </font>
    <font>
      <b/>
      <sz val="11"/>
      <color theme="1"/>
      <name val="Calibri"/>
      <family val="2"/>
      <charset val="238"/>
      <scheme val="minor"/>
    </font>
    <font>
      <sz val="9"/>
      <color theme="1"/>
      <name val="Calibri"/>
      <family val="2"/>
      <charset val="238"/>
      <scheme val="minor"/>
    </font>
    <font>
      <b/>
      <sz val="11"/>
      <color theme="0"/>
      <name val="Arial"/>
      <family val="2"/>
      <charset val="238"/>
    </font>
    <font>
      <b/>
      <sz val="11"/>
      <name val="Arial"/>
      <family val="2"/>
      <charset val="238"/>
    </font>
    <font>
      <sz val="10"/>
      <color theme="0"/>
      <name val="Arial"/>
      <family val="2"/>
      <charset val="238"/>
    </font>
    <font>
      <b/>
      <sz val="14"/>
      <name val="Arial"/>
      <family val="2"/>
    </font>
    <font>
      <b/>
      <i/>
      <sz val="14"/>
      <name val="Arial"/>
      <family val="2"/>
    </font>
    <font>
      <i/>
      <sz val="9"/>
      <name val="Arial"/>
      <family val="2"/>
    </font>
    <font>
      <b/>
      <i/>
      <sz val="10"/>
      <name val="Arial"/>
      <family val="2"/>
      <charset val="238"/>
    </font>
    <font>
      <b/>
      <i/>
      <sz val="12"/>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sz val="10"/>
      <color indexed="8"/>
      <name val="Arial1"/>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family val="2"/>
    </font>
    <font>
      <sz val="11"/>
      <color indexed="60"/>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4"/>
      <name val="Tahoma"/>
      <family val="2"/>
      <charset val="238"/>
    </font>
    <font>
      <sz val="11"/>
      <color indexed="62"/>
      <name val="Calibri"/>
      <family val="2"/>
      <charset val="238"/>
    </font>
    <font>
      <b/>
      <sz val="11"/>
      <color indexed="8"/>
      <name val="Calibri"/>
      <family val="2"/>
      <charset val="238"/>
    </font>
    <font>
      <b/>
      <sz val="9"/>
      <name val="Arial"/>
      <family val="2"/>
      <charset val="238"/>
    </font>
    <font>
      <b/>
      <sz val="9"/>
      <color theme="1"/>
      <name val="Arial"/>
      <family val="2"/>
      <charset val="238"/>
    </font>
    <font>
      <sz val="9"/>
      <color theme="1"/>
      <name val="Arial"/>
      <family val="2"/>
      <charset val="238"/>
    </font>
    <font>
      <sz val="10"/>
      <name val="Arial"/>
      <family val="2"/>
      <charset val="1"/>
    </font>
    <font>
      <b/>
      <sz val="14"/>
      <name val="Arial"/>
      <family val="2"/>
      <charset val="238"/>
    </font>
    <font>
      <sz val="9"/>
      <name val="Arial"/>
      <family val="2"/>
    </font>
    <font>
      <b/>
      <sz val="10"/>
      <name val="Arial"/>
      <family val="2"/>
    </font>
    <font>
      <b/>
      <sz val="12"/>
      <name val="Arial"/>
      <family val="2"/>
      <charset val="238"/>
    </font>
    <font>
      <b/>
      <sz val="10"/>
      <name val="Arial"/>
      <family val="2"/>
      <charset val="238"/>
    </font>
    <font>
      <i/>
      <sz val="11"/>
      <color theme="1"/>
      <name val="Calibri"/>
      <family val="2"/>
      <charset val="238"/>
      <scheme val="minor"/>
    </font>
    <font>
      <sz val="11"/>
      <name val="Zurich BdXCn BT"/>
      <family val="2"/>
    </font>
    <font>
      <sz val="9"/>
      <name val="Zurich BdXCn BT"/>
      <family val="2"/>
    </font>
    <font>
      <sz val="9"/>
      <name val="Zurich Lt BT"/>
      <family val="2"/>
    </font>
    <font>
      <sz val="11"/>
      <name val="Arial CE"/>
      <charset val="238"/>
    </font>
    <font>
      <sz val="11"/>
      <name val="Zurich Lt BT"/>
      <family val="2"/>
    </font>
    <font>
      <sz val="9"/>
      <name val="Arial"/>
      <family val="2"/>
      <charset val="1"/>
    </font>
    <font>
      <b/>
      <sz val="9"/>
      <color theme="1"/>
      <name val="Calibri"/>
      <family val="2"/>
      <charset val="238"/>
      <scheme val="minor"/>
    </font>
    <font>
      <b/>
      <sz val="10"/>
      <name val="Arial CE"/>
      <family val="2"/>
      <charset val="238"/>
    </font>
    <font>
      <sz val="9"/>
      <name val="Arial CE"/>
      <charset val="238"/>
    </font>
    <font>
      <sz val="9"/>
      <color theme="1"/>
      <name val="Arial"/>
      <family val="2"/>
    </font>
    <font>
      <sz val="9"/>
      <color theme="1"/>
      <name val="Arial CE"/>
      <charset val="238"/>
    </font>
    <font>
      <b/>
      <i/>
      <sz val="9"/>
      <color theme="1"/>
      <name val="Arial"/>
      <family val="2"/>
    </font>
    <font>
      <b/>
      <i/>
      <sz val="9"/>
      <name val="Arial"/>
      <family val="2"/>
    </font>
    <font>
      <i/>
      <sz val="9"/>
      <color theme="1"/>
      <name val="Arial"/>
      <family val="2"/>
      <charset val="238"/>
    </font>
    <font>
      <i/>
      <sz val="9"/>
      <name val="Arial"/>
      <family val="2"/>
      <charset val="238"/>
    </font>
    <font>
      <sz val="9"/>
      <name val="Symbol"/>
      <family val="1"/>
      <charset val="2"/>
    </font>
    <font>
      <sz val="9"/>
      <name val="Arial"/>
      <family val="2"/>
      <charset val="238"/>
    </font>
    <font>
      <sz val="9"/>
      <name val="Calibri"/>
      <family val="2"/>
      <charset val="238"/>
      <scheme val="minor"/>
    </font>
    <font>
      <sz val="11"/>
      <name val="Calibri"/>
      <family val="2"/>
      <charset val="238"/>
      <scheme val="minor"/>
    </font>
    <font>
      <i/>
      <sz val="14"/>
      <name val="Arial"/>
      <family val="2"/>
      <charset val="238"/>
    </font>
    <font>
      <sz val="9"/>
      <name val="Arial CE"/>
      <family val="2"/>
      <charset val="238"/>
    </font>
    <font>
      <b/>
      <u/>
      <sz val="10"/>
      <name val="Arial"/>
      <family val="2"/>
      <charset val="1"/>
    </font>
    <font>
      <sz val="9"/>
      <color theme="1"/>
      <name val="Arial CE"/>
      <family val="2"/>
      <charset val="238"/>
    </font>
    <font>
      <b/>
      <sz val="9"/>
      <color indexed="8"/>
      <name val="Arial"/>
      <family val="2"/>
      <charset val="238"/>
    </font>
    <font>
      <sz val="9"/>
      <color rgb="FF000000"/>
      <name val="Arial"/>
      <family val="2"/>
      <charset val="238"/>
    </font>
    <font>
      <sz val="9"/>
      <color indexed="8"/>
      <name val="Arial"/>
      <family val="2"/>
      <charset val="238"/>
    </font>
    <font>
      <i/>
      <sz val="9"/>
      <name val="Calibri"/>
      <family val="2"/>
      <charset val="238"/>
      <scheme val="minor"/>
    </font>
    <font>
      <sz val="9"/>
      <name val="Calibri"/>
      <family val="2"/>
      <charset val="238"/>
    </font>
    <font>
      <b/>
      <sz val="10"/>
      <color indexed="8"/>
      <name val="Arial"/>
      <family val="2"/>
      <charset val="1"/>
    </font>
    <font>
      <b/>
      <u/>
      <sz val="12"/>
      <name val="Arial"/>
      <family val="2"/>
      <charset val="1"/>
    </font>
    <font>
      <sz val="12"/>
      <name val="Arial"/>
      <family val="2"/>
      <charset val="1"/>
    </font>
    <font>
      <sz val="10"/>
      <name val="Tahoma"/>
      <family val="2"/>
      <charset val="238"/>
    </font>
    <font>
      <sz val="9"/>
      <color indexed="8"/>
      <name val="Tahoma"/>
      <family val="2"/>
      <charset val="238"/>
    </font>
    <font>
      <sz val="10"/>
      <color indexed="8"/>
      <name val="Arial"/>
      <family val="2"/>
      <charset val="1"/>
    </font>
    <font>
      <b/>
      <i/>
      <sz val="10"/>
      <name val="Arial"/>
      <family val="2"/>
    </font>
    <font>
      <i/>
      <sz val="10"/>
      <name val="Arial"/>
      <family val="2"/>
      <charset val="238"/>
    </font>
    <font>
      <b/>
      <sz val="10"/>
      <color indexed="8"/>
      <name val="Arial"/>
      <family val="2"/>
      <charset val="238"/>
    </font>
    <font>
      <sz val="10"/>
      <color theme="1"/>
      <name val="Arial CE"/>
    </font>
    <font>
      <i/>
      <sz val="10"/>
      <name val="Arial"/>
      <family val="2"/>
      <charset val="1"/>
    </font>
    <font>
      <b/>
      <sz val="16"/>
      <name val="Arial Narrow"/>
      <family val="2"/>
      <charset val="238"/>
    </font>
    <font>
      <sz val="14"/>
      <name val="Times New Roman CE"/>
      <family val="1"/>
      <charset val="238"/>
    </font>
    <font>
      <sz val="14"/>
      <name val="Arial"/>
      <family val="2"/>
      <charset val="1"/>
    </font>
    <font>
      <b/>
      <sz val="12"/>
      <name val="Arial Rounded MT Bold"/>
      <family val="2"/>
    </font>
    <font>
      <sz val="13"/>
      <name val="Arial"/>
      <family val="2"/>
      <charset val="1"/>
    </font>
    <font>
      <b/>
      <sz val="12"/>
      <name val="Arial"/>
      <family val="2"/>
      <charset val="1"/>
    </font>
    <font>
      <b/>
      <sz val="10"/>
      <name val="Arial"/>
      <family val="2"/>
      <charset val="1"/>
    </font>
    <font>
      <b/>
      <i/>
      <sz val="10"/>
      <name val="Arial"/>
      <family val="2"/>
      <charset val="1"/>
    </font>
    <font>
      <sz val="9"/>
      <name val="Times New Roman CE"/>
      <family val="1"/>
      <charset val="238"/>
    </font>
    <font>
      <sz val="8"/>
      <name val="Arial Narrow"/>
      <family val="2"/>
      <charset val="238"/>
    </font>
    <font>
      <b/>
      <sz val="8"/>
      <name val="Arial Narrow"/>
      <family val="2"/>
      <charset val="238"/>
    </font>
    <font>
      <b/>
      <i/>
      <sz val="12"/>
      <name val="Arial"/>
      <family val="2"/>
      <charset val="1"/>
    </font>
    <font>
      <b/>
      <u/>
      <sz val="10"/>
      <name val="Arial"/>
      <family val="2"/>
      <charset val="238"/>
    </font>
    <font>
      <sz val="12"/>
      <name val="Arial"/>
      <family val="2"/>
      <charset val="238"/>
    </font>
    <font>
      <sz val="12"/>
      <color rgb="FFFF0000"/>
      <name val="Arial"/>
      <family val="2"/>
      <charset val="238"/>
    </font>
    <font>
      <b/>
      <u/>
      <sz val="12"/>
      <name val="Arial"/>
      <family val="2"/>
      <charset val="238"/>
    </font>
    <font>
      <b/>
      <u/>
      <sz val="11"/>
      <name val="Arial CE"/>
      <family val="2"/>
      <charset val="238"/>
    </font>
    <font>
      <sz val="10"/>
      <color rgb="FFFF0000"/>
      <name val="Times New Roman CE"/>
      <family val="1"/>
      <charset val="238"/>
    </font>
    <font>
      <b/>
      <u/>
      <sz val="10"/>
      <name val="Arial CE"/>
      <family val="2"/>
      <charset val="238"/>
    </font>
    <font>
      <sz val="12"/>
      <name val="Times New Roman CE"/>
      <family val="1"/>
      <charset val="238"/>
    </font>
    <font>
      <sz val="12"/>
      <color rgb="FFFF0000"/>
      <name val="Times New Roman CE"/>
      <family val="1"/>
      <charset val="238"/>
    </font>
    <font>
      <sz val="8"/>
      <name val="Arial"/>
      <family val="2"/>
      <charset val="238"/>
    </font>
    <font>
      <sz val="10"/>
      <color rgb="FFFF0000"/>
      <name val="Arial CE"/>
      <family val="2"/>
      <charset val="238"/>
    </font>
    <font>
      <sz val="10"/>
      <color rgb="FFFF0000"/>
      <name val="Arial"/>
      <family val="2"/>
      <charset val="238"/>
    </font>
    <font>
      <sz val="9"/>
      <color rgb="FFFF0000"/>
      <name val="Arial"/>
      <family val="2"/>
      <charset val="238"/>
    </font>
    <font>
      <sz val="9"/>
      <color rgb="FFFF0000"/>
      <name val="Arial CE"/>
      <family val="2"/>
      <charset val="238"/>
    </font>
    <font>
      <b/>
      <sz val="9"/>
      <name val="Arial CE"/>
      <family val="2"/>
      <charset val="238"/>
    </font>
    <font>
      <sz val="12"/>
      <color rgb="FF00B050"/>
      <name val="Arial"/>
      <family val="2"/>
      <charset val="238"/>
    </font>
    <font>
      <sz val="10"/>
      <color rgb="FF00B050"/>
      <name val="Times New Roman CE"/>
      <family val="1"/>
      <charset val="238"/>
    </font>
    <font>
      <sz val="12"/>
      <color rgb="FF00B050"/>
      <name val="Times New Roman CE"/>
      <family val="1"/>
      <charset val="238"/>
    </font>
    <font>
      <sz val="10"/>
      <color rgb="FF00B050"/>
      <name val="Arial CE"/>
      <family val="2"/>
      <charset val="238"/>
    </font>
    <font>
      <sz val="10"/>
      <color rgb="FF00B050"/>
      <name val="Arial"/>
      <family val="2"/>
      <charset val="238"/>
    </font>
    <font>
      <b/>
      <sz val="10"/>
      <name val="Calibri"/>
      <family val="2"/>
      <charset val="238"/>
    </font>
    <font>
      <b/>
      <i/>
      <sz val="12"/>
      <name val="Calibri"/>
      <family val="2"/>
      <charset val="238"/>
    </font>
    <font>
      <i/>
      <sz val="12"/>
      <name val="Calibri"/>
      <family val="2"/>
      <charset val="238"/>
    </font>
    <font>
      <i/>
      <sz val="10"/>
      <name val="Calibri"/>
      <family val="2"/>
      <charset val="238"/>
    </font>
    <font>
      <sz val="9"/>
      <color rgb="FFFF0000"/>
      <name val="Arial"/>
      <family val="2"/>
    </font>
    <font>
      <sz val="9"/>
      <color rgb="FF00B050"/>
      <name val="Arial CE"/>
      <family val="2"/>
      <charset val="238"/>
    </font>
    <font>
      <sz val="9"/>
      <color rgb="FF00B050"/>
      <name val="Arial"/>
      <family val="2"/>
      <charset val="238"/>
    </font>
  </fonts>
  <fills count="32">
    <fill>
      <patternFill patternType="none"/>
    </fill>
    <fill>
      <patternFill patternType="gray125"/>
    </fill>
    <fill>
      <patternFill patternType="solid">
        <fgColor theme="0" tint="-0.14999847407452621"/>
        <bgColor indexed="64"/>
      </patternFill>
    </fill>
    <fill>
      <patternFill patternType="solid">
        <fgColor rgb="FFC0C0C0"/>
        <bgColor indexed="27"/>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theme="0" tint="-0.14999847407452621"/>
        <bgColor indexed="42"/>
      </patternFill>
    </fill>
    <fill>
      <patternFill patternType="solid">
        <fgColor theme="0" tint="-0.14996795556505021"/>
        <bgColor indexed="64"/>
      </patternFill>
    </fill>
    <fill>
      <patternFill patternType="solid">
        <fgColor theme="0" tint="-0.14999847407452621"/>
        <bgColor indexed="22"/>
      </patternFill>
    </fill>
    <fill>
      <patternFill patternType="solid">
        <fgColor theme="0" tint="-0.14999847407452621"/>
        <bgColor indexed="44"/>
      </patternFill>
    </fill>
    <fill>
      <patternFill patternType="solid">
        <fgColor indexed="26"/>
        <bgColor indexed="27"/>
      </patternFill>
    </fill>
  </fills>
  <borders count="41">
    <border>
      <left/>
      <right/>
      <top/>
      <bottom/>
      <diagonal/>
    </border>
    <border>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top style="double">
        <color indexed="8"/>
      </top>
      <bottom style="double">
        <color indexed="8"/>
      </bottom>
      <diagonal/>
    </border>
    <border>
      <left/>
      <right/>
      <top style="double">
        <color indexed="8"/>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8">
    <xf numFmtId="0" fontId="0" fillId="0" borderId="0"/>
    <xf numFmtId="44" fontId="1" fillId="0" borderId="0" applyFont="0" applyFill="0" applyBorder="0" applyAlignment="0" applyProtection="0"/>
    <xf numFmtId="4" fontId="11" fillId="0" borderId="0"/>
    <xf numFmtId="0" fontId="11" fillId="0" borderId="0"/>
    <xf numFmtId="4" fontId="11" fillId="0" borderId="0"/>
    <xf numFmtId="4" fontId="11" fillId="0" borderId="0"/>
    <xf numFmtId="4" fontId="11" fillId="0" borderId="0"/>
    <xf numFmtId="0" fontId="11" fillId="0" borderId="0"/>
    <xf numFmtId="4" fontId="11" fillId="0" borderId="0"/>
    <xf numFmtId="167" fontId="10" fillId="0" borderId="0" applyFont="0" applyFill="0" applyBorder="0" applyAlignment="0" applyProtection="0"/>
    <xf numFmtId="0" fontId="14" fillId="0" borderId="0"/>
    <xf numFmtId="9" fontId="1" fillId="0" borderId="0" applyFont="0" applyFill="0" applyBorder="0" applyAlignment="0" applyProtection="0"/>
    <xf numFmtId="0" fontId="11" fillId="0" borderId="0"/>
    <xf numFmtId="0" fontId="1" fillId="0" borderId="0">
      <alignment vertical="center"/>
    </xf>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11" fillId="0" borderId="0"/>
    <xf numFmtId="0" fontId="27" fillId="7" borderId="0" applyNumberFormat="0" applyBorder="0" applyAlignment="0" applyProtection="0"/>
    <xf numFmtId="0" fontId="28" fillId="0" borderId="0"/>
    <xf numFmtId="0" fontId="29" fillId="19" borderId="18" applyNumberFormat="0" applyAlignment="0" applyProtection="0"/>
    <xf numFmtId="0" fontId="30" fillId="0" borderId="19" applyNumberFormat="0" applyFill="0" applyAlignment="0" applyProtection="0"/>
    <xf numFmtId="0" fontId="31" fillId="0" borderId="20" applyNumberFormat="0" applyFill="0" applyAlignment="0" applyProtection="0"/>
    <xf numFmtId="0" fontId="32" fillId="0" borderId="21"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3" fillId="0" borderId="0"/>
    <xf numFmtId="0" fontId="34" fillId="0" borderId="0"/>
    <xf numFmtId="0" fontId="35" fillId="20" borderId="0" applyNumberFormat="0" applyBorder="0" applyAlignment="0" applyProtection="0"/>
    <xf numFmtId="0" fontId="11" fillId="0" borderId="0"/>
    <xf numFmtId="0" fontId="11" fillId="0" borderId="0"/>
    <xf numFmtId="0" fontId="11" fillId="0" borderId="0"/>
    <xf numFmtId="0" fontId="11" fillId="0" borderId="0"/>
    <xf numFmtId="0" fontId="11" fillId="21" borderId="22" applyNumberFormat="0" applyFont="0" applyAlignment="0" applyProtection="0"/>
    <xf numFmtId="0" fontId="11" fillId="21" borderId="22" applyNumberFormat="0" applyFont="0" applyAlignment="0" applyProtection="0"/>
    <xf numFmtId="0" fontId="11" fillId="21" borderId="22" applyNumberFormat="0" applyFon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25" borderId="0" applyNumberFormat="0" applyBorder="0" applyAlignment="0" applyProtection="0"/>
    <xf numFmtId="0" fontId="38" fillId="0" borderId="23" applyNumberFormat="0" applyFill="0" applyAlignment="0" applyProtection="0"/>
    <xf numFmtId="0" fontId="39" fillId="26" borderId="24" applyNumberFormat="0" applyAlignment="0" applyProtection="0"/>
    <xf numFmtId="0" fontId="40" fillId="19" borderId="25" applyNumberFormat="0" applyAlignment="0" applyProtection="0"/>
    <xf numFmtId="0" fontId="41" fillId="6" borderId="0" applyNumberFormat="0" applyBorder="0" applyAlignment="0" applyProtection="0"/>
    <xf numFmtId="0" fontId="42" fillId="0" borderId="0">
      <alignment vertical="center"/>
    </xf>
    <xf numFmtId="168" fontId="13"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0" fontId="43" fillId="10" borderId="25" applyNumberFormat="0" applyAlignment="0" applyProtection="0"/>
    <xf numFmtId="0" fontId="44" fillId="0" borderId="26" applyNumberFormat="0" applyFill="0" applyAlignment="0" applyProtection="0"/>
    <xf numFmtId="0" fontId="1" fillId="0" borderId="0">
      <alignment vertical="center"/>
    </xf>
    <xf numFmtId="0" fontId="1" fillId="0" borderId="0">
      <alignment vertical="center"/>
    </xf>
    <xf numFmtId="0" fontId="1" fillId="0" borderId="0"/>
    <xf numFmtId="0" fontId="14" fillId="0" borderId="0"/>
  </cellStyleXfs>
  <cellXfs count="734">
    <xf numFmtId="0" fontId="0" fillId="0" borderId="0" xfId="0"/>
    <xf numFmtId="0" fontId="2" fillId="0" borderId="0" xfId="0" applyFont="1"/>
    <xf numFmtId="0" fontId="3" fillId="0" borderId="0" xfId="0" applyFont="1"/>
    <xf numFmtId="164" fontId="2" fillId="0" borderId="0" xfId="0" applyNumberFormat="1" applyFont="1"/>
    <xf numFmtId="0" fontId="2" fillId="0" borderId="1" xfId="0" applyFont="1" applyBorder="1"/>
    <xf numFmtId="165" fontId="2" fillId="0" borderId="0" xfId="0" applyNumberFormat="1" applyFont="1"/>
    <xf numFmtId="164" fontId="5" fillId="0" borderId="0" xfId="0" applyNumberFormat="1" applyFont="1"/>
    <xf numFmtId="0" fontId="6" fillId="0" borderId="0" xfId="0" applyFont="1"/>
    <xf numFmtId="0" fontId="7" fillId="0" borderId="0" xfId="0" applyFont="1"/>
    <xf numFmtId="165" fontId="7" fillId="0" borderId="0" xfId="0" applyNumberFormat="1" applyFont="1"/>
    <xf numFmtId="0" fontId="5" fillId="0" borderId="0" xfId="0" applyFont="1"/>
    <xf numFmtId="165" fontId="5" fillId="0" borderId="0" xfId="0" applyNumberFormat="1" applyFont="1"/>
    <xf numFmtId="0" fontId="8" fillId="0" borderId="0" xfId="0" applyFont="1"/>
    <xf numFmtId="0" fontId="4" fillId="0" borderId="0" xfId="0" applyFont="1"/>
    <xf numFmtId="165" fontId="2" fillId="0" borderId="0" xfId="1" applyNumberFormat="1" applyFont="1" applyBorder="1"/>
    <xf numFmtId="0" fontId="11" fillId="0" borderId="4" xfId="0" applyFont="1" applyBorder="1" applyAlignment="1">
      <alignment vertical="top" wrapText="1"/>
    </xf>
    <xf numFmtId="0" fontId="11" fillId="0" borderId="7" xfId="0" applyFont="1" applyBorder="1" applyAlignment="1">
      <alignment vertical="top" wrapText="1"/>
    </xf>
    <xf numFmtId="0" fontId="11" fillId="0" borderId="1" xfId="0" applyFont="1" applyBorder="1" applyAlignment="1">
      <alignment vertical="top" wrapText="1"/>
    </xf>
    <xf numFmtId="0" fontId="6" fillId="0" borderId="6" xfId="0" applyFont="1" applyBorder="1" applyAlignment="1">
      <alignment horizontal="left" vertical="top"/>
    </xf>
    <xf numFmtId="0" fontId="6" fillId="0" borderId="7" xfId="0" applyFont="1" applyBorder="1"/>
    <xf numFmtId="0" fontId="6" fillId="0" borderId="1" xfId="0" applyFont="1" applyBorder="1"/>
    <xf numFmtId="0" fontId="6" fillId="0" borderId="9" xfId="0" applyFont="1" applyBorder="1" applyAlignment="1">
      <alignment horizontal="left" vertical="top"/>
    </xf>
    <xf numFmtId="0" fontId="6" fillId="0" borderId="11" xfId="0" applyFont="1" applyBorder="1" applyAlignment="1">
      <alignment horizontal="left" vertical="top"/>
    </xf>
    <xf numFmtId="0" fontId="11" fillId="0" borderId="7" xfId="0" applyFont="1" applyBorder="1" applyAlignment="1">
      <alignment horizontal="center" vertical="top"/>
    </xf>
    <xf numFmtId="0" fontId="6" fillId="0" borderId="1" xfId="0" applyFont="1" applyBorder="1" applyAlignment="1">
      <alignment horizontal="center" vertical="top"/>
    </xf>
    <xf numFmtId="0" fontId="5" fillId="0" borderId="2" xfId="0" applyFont="1" applyBorder="1"/>
    <xf numFmtId="0" fontId="17" fillId="0" borderId="2" xfId="0" applyFont="1" applyBorder="1"/>
    <xf numFmtId="164" fontId="5" fillId="0" borderId="2" xfId="0" applyNumberFormat="1" applyFont="1" applyBorder="1"/>
    <xf numFmtId="0" fontId="15" fillId="0" borderId="0" xfId="0" applyFont="1"/>
    <xf numFmtId="164" fontId="0" fillId="0" borderId="0" xfId="0" applyNumberFormat="1"/>
    <xf numFmtId="0" fontId="6" fillId="0" borderId="4" xfId="0" applyFont="1" applyBorder="1" applyAlignment="1">
      <alignment wrapText="1"/>
    </xf>
    <xf numFmtId="0" fontId="6" fillId="0" borderId="4" xfId="0" applyFont="1" applyBorder="1" applyAlignment="1">
      <alignment horizontal="center" vertical="top" wrapText="1"/>
    </xf>
    <xf numFmtId="164" fontId="18" fillId="0" borderId="0" xfId="5" applyNumberFormat="1" applyFont="1"/>
    <xf numFmtId="0" fontId="5" fillId="0" borderId="1" xfId="0" applyFont="1" applyBorder="1"/>
    <xf numFmtId="164" fontId="5" fillId="0" borderId="1" xfId="0" applyNumberFormat="1" applyFont="1" applyBorder="1"/>
    <xf numFmtId="166" fontId="9" fillId="0" borderId="13" xfId="0" applyNumberFormat="1" applyFont="1" applyBorder="1" applyAlignment="1">
      <alignment horizontal="center"/>
    </xf>
    <xf numFmtId="0" fontId="11" fillId="0" borderId="1" xfId="0" applyFont="1" applyBorder="1" applyAlignment="1">
      <alignment horizontal="center" vertical="top"/>
    </xf>
    <xf numFmtId="0" fontId="9" fillId="0" borderId="6" xfId="0" applyFont="1" applyBorder="1"/>
    <xf numFmtId="0" fontId="11" fillId="0" borderId="0" xfId="0" applyFont="1" applyAlignment="1">
      <alignment vertical="top" wrapText="1"/>
    </xf>
    <xf numFmtId="164" fontId="6" fillId="0" borderId="12" xfId="0" applyNumberFormat="1" applyFont="1" applyBorder="1" applyAlignment="1">
      <alignment horizontal="center"/>
    </xf>
    <xf numFmtId="0" fontId="6" fillId="0" borderId="0" xfId="0" applyFont="1" applyAlignment="1">
      <alignment horizontal="center" vertical="top"/>
    </xf>
    <xf numFmtId="0" fontId="1" fillId="0" borderId="0" xfId="13">
      <alignment vertical="center"/>
    </xf>
    <xf numFmtId="0" fontId="21" fillId="0" borderId="17" xfId="13" applyFont="1" applyBorder="1" applyAlignment="1">
      <alignment horizontal="left" vertical="top"/>
    </xf>
    <xf numFmtId="0" fontId="22" fillId="0" borderId="0" xfId="13" applyFont="1" applyAlignment="1">
      <alignment vertical="top" wrapText="1"/>
    </xf>
    <xf numFmtId="49" fontId="23" fillId="3" borderId="0" xfId="13" applyNumberFormat="1" applyFont="1" applyFill="1" applyAlignment="1">
      <alignment horizontal="left" vertical="top" wrapText="1"/>
    </xf>
    <xf numFmtId="0" fontId="24" fillId="0" borderId="0" xfId="13" applyFont="1" applyAlignment="1">
      <alignment horizontal="left" vertical="center" wrapText="1"/>
    </xf>
    <xf numFmtId="4" fontId="24" fillId="0" borderId="0" xfId="13" applyNumberFormat="1" applyFont="1" applyAlignment="1">
      <alignment horizontal="right" vertical="top"/>
    </xf>
    <xf numFmtId="0" fontId="24" fillId="0" borderId="0" xfId="13" applyFont="1" applyAlignment="1">
      <alignment horizontal="right" vertical="top"/>
    </xf>
    <xf numFmtId="0" fontId="24" fillId="0" borderId="1" xfId="13" applyFont="1" applyBorder="1" applyAlignment="1">
      <alignment horizontal="left" vertical="center" wrapText="1"/>
    </xf>
    <xf numFmtId="0" fontId="1" fillId="0" borderId="1" xfId="13" applyBorder="1">
      <alignment vertical="center"/>
    </xf>
    <xf numFmtId="0" fontId="48" fillId="0" borderId="0" xfId="75" applyFont="1" applyAlignment="1">
      <alignment horizontal="left" vertical="top" wrapText="1"/>
    </xf>
    <xf numFmtId="0" fontId="1" fillId="0" borderId="0" xfId="75" applyAlignment="1">
      <alignment horizontal="center" vertical="center"/>
    </xf>
    <xf numFmtId="4" fontId="51" fillId="3" borderId="0" xfId="75" applyNumberFormat="1" applyFont="1" applyFill="1" applyAlignment="1">
      <alignment horizontal="center" vertical="top"/>
    </xf>
    <xf numFmtId="0" fontId="1" fillId="0" borderId="0" xfId="75" applyAlignment="1">
      <alignment horizontal="right" vertical="top"/>
    </xf>
    <xf numFmtId="0" fontId="1" fillId="0" borderId="0" xfId="75" applyAlignment="1">
      <alignment horizontal="left" vertical="top"/>
    </xf>
    <xf numFmtId="4" fontId="1" fillId="0" borderId="0" xfId="75" applyNumberFormat="1" applyAlignment="1">
      <alignment horizontal="center" vertical="center"/>
    </xf>
    <xf numFmtId="0" fontId="1" fillId="0" borderId="0" xfId="75">
      <alignment vertical="center"/>
    </xf>
    <xf numFmtId="0" fontId="1" fillId="4" borderId="0" xfId="75" applyFill="1" applyAlignment="1">
      <alignment horizontal="right" vertical="top"/>
    </xf>
    <xf numFmtId="0" fontId="1" fillId="4" borderId="0" xfId="75" applyFill="1" applyAlignment="1">
      <alignment horizontal="left" vertical="top"/>
    </xf>
    <xf numFmtId="0" fontId="1" fillId="4" borderId="0" xfId="75" applyFill="1" applyAlignment="1">
      <alignment horizontal="center" vertical="center"/>
    </xf>
    <xf numFmtId="4" fontId="1" fillId="4" borderId="0" xfId="75" applyNumberFormat="1" applyFill="1" applyAlignment="1">
      <alignment horizontal="center" vertical="center"/>
    </xf>
    <xf numFmtId="9" fontId="62" fillId="0" borderId="0" xfId="11" applyFont="1" applyFill="1" applyBorder="1" applyAlignment="1" applyProtection="1">
      <alignment horizontal="center" vertical="top"/>
    </xf>
    <xf numFmtId="0" fontId="49" fillId="0" borderId="0" xfId="13" applyFont="1" applyAlignment="1">
      <alignment horizontal="left" vertical="top"/>
    </xf>
    <xf numFmtId="0" fontId="49" fillId="0" borderId="0" xfId="13" applyFont="1" applyAlignment="1"/>
    <xf numFmtId="0" fontId="49" fillId="0" borderId="0" xfId="13" applyFont="1" applyAlignment="1">
      <alignment horizontal="center"/>
    </xf>
    <xf numFmtId="4" fontId="49" fillId="0" borderId="0" xfId="13" applyNumberFormat="1" applyFont="1" applyAlignment="1" applyProtection="1">
      <alignment horizontal="center"/>
      <protection locked="0"/>
    </xf>
    <xf numFmtId="4" fontId="49" fillId="0" borderId="0" xfId="13" applyNumberFormat="1" applyFont="1" applyAlignment="1">
      <alignment horizontal="center"/>
    </xf>
    <xf numFmtId="0" fontId="50" fillId="0" borderId="0" xfId="13" applyFont="1" applyAlignment="1">
      <alignment vertical="top"/>
    </xf>
    <xf numFmtId="0" fontId="34" fillId="0" borderId="0" xfId="13" applyFont="1" applyAlignment="1"/>
    <xf numFmtId="0" fontId="34" fillId="0" borderId="0" xfId="13" applyFont="1" applyAlignment="1">
      <alignment horizontal="center"/>
    </xf>
    <xf numFmtId="4" fontId="34" fillId="0" borderId="0" xfId="13" applyNumberFormat="1" applyFont="1" applyAlignment="1" applyProtection="1">
      <alignment horizontal="center"/>
      <protection locked="0"/>
    </xf>
    <xf numFmtId="4" fontId="34" fillId="0" borderId="0" xfId="13" applyNumberFormat="1" applyFont="1" applyAlignment="1">
      <alignment horizontal="center"/>
    </xf>
    <xf numFmtId="0" fontId="34" fillId="0" borderId="0" xfId="13" applyFont="1" applyAlignment="1">
      <alignment horizontal="right" vertical="top"/>
    </xf>
    <xf numFmtId="0" fontId="34" fillId="0" borderId="0" xfId="13" applyFont="1" applyAlignment="1">
      <alignment vertical="top"/>
    </xf>
    <xf numFmtId="0" fontId="50" fillId="0" borderId="0" xfId="13" applyFont="1" applyAlignment="1">
      <alignment vertical="top" wrapText="1"/>
    </xf>
    <xf numFmtId="0" fontId="50" fillId="0" borderId="0" xfId="13" applyFont="1" applyAlignment="1"/>
    <xf numFmtId="4" fontId="50" fillId="0" borderId="0" xfId="13" applyNumberFormat="1" applyFont="1" applyAlignment="1" applyProtection="1">
      <alignment horizontal="center"/>
      <protection locked="0"/>
    </xf>
    <xf numFmtId="4" fontId="50" fillId="0" borderId="0" xfId="13" applyNumberFormat="1" applyFont="1" applyAlignment="1">
      <alignment horizontal="center"/>
    </xf>
    <xf numFmtId="0" fontId="50" fillId="0" borderId="0" xfId="13" applyFont="1" applyAlignment="1">
      <alignment horizontal="right" vertical="top"/>
    </xf>
    <xf numFmtId="0" fontId="51" fillId="3" borderId="0" xfId="13" applyFont="1" applyFill="1" applyAlignment="1">
      <alignment horizontal="right" vertical="top"/>
    </xf>
    <xf numFmtId="0" fontId="51" fillId="3" borderId="0" xfId="13" applyFont="1" applyFill="1" applyAlignment="1">
      <alignment vertical="top"/>
    </xf>
    <xf numFmtId="49" fontId="51" fillId="3" borderId="0" xfId="13" applyNumberFormat="1" applyFont="1" applyFill="1" applyAlignment="1">
      <alignment horizontal="left" vertical="top" wrapText="1"/>
    </xf>
    <xf numFmtId="0" fontId="51" fillId="3" borderId="0" xfId="13" applyFont="1" applyFill="1" applyAlignment="1"/>
    <xf numFmtId="0" fontId="51" fillId="3" borderId="0" xfId="13" applyFont="1" applyFill="1" applyAlignment="1">
      <alignment horizontal="center"/>
    </xf>
    <xf numFmtId="4" fontId="51" fillId="3" borderId="0" xfId="13" applyNumberFormat="1" applyFont="1" applyFill="1" applyAlignment="1">
      <alignment horizontal="center"/>
    </xf>
    <xf numFmtId="0" fontId="50" fillId="0" borderId="0" xfId="13" applyFont="1" applyAlignment="1">
      <alignment horizontal="left" vertical="top"/>
    </xf>
    <xf numFmtId="49" fontId="50" fillId="0" borderId="0" xfId="13" applyNumberFormat="1" applyFont="1" applyAlignment="1">
      <alignment horizontal="left" vertical="top" wrapText="1"/>
    </xf>
    <xf numFmtId="0" fontId="50" fillId="0" borderId="0" xfId="13" applyFont="1" applyAlignment="1">
      <alignment horizontal="center"/>
    </xf>
    <xf numFmtId="49" fontId="52" fillId="0" borderId="17" xfId="13" applyNumberFormat="1" applyFont="1" applyBorder="1" applyAlignment="1">
      <alignment horizontal="right" vertical="top"/>
    </xf>
    <xf numFmtId="49" fontId="52" fillId="0" borderId="17" xfId="13" applyNumberFormat="1" applyFont="1" applyBorder="1" applyAlignment="1">
      <alignment vertical="top"/>
    </xf>
    <xf numFmtId="0" fontId="52" fillId="0" borderId="17" xfId="13" applyFont="1" applyBorder="1" applyAlignment="1">
      <alignment vertical="top" wrapText="1"/>
    </xf>
    <xf numFmtId="0" fontId="11" fillId="0" borderId="17" xfId="13" applyFont="1" applyBorder="1" applyAlignment="1"/>
    <xf numFmtId="3" fontId="11" fillId="0" borderId="17" xfId="13" applyNumberFormat="1" applyFont="1" applyBorder="1" applyAlignment="1">
      <alignment horizontal="center"/>
    </xf>
    <xf numFmtId="4" fontId="11" fillId="0" borderId="17" xfId="13" applyNumberFormat="1" applyFont="1" applyBorder="1" applyAlignment="1" applyProtection="1">
      <alignment horizontal="center"/>
      <protection locked="0"/>
    </xf>
    <xf numFmtId="4" fontId="11" fillId="0" borderId="17" xfId="13" applyNumberFormat="1" applyFont="1" applyBorder="1" applyAlignment="1">
      <alignment horizontal="center"/>
    </xf>
    <xf numFmtId="49" fontId="50" fillId="0" borderId="0" xfId="13" applyNumberFormat="1" applyFont="1" applyAlignment="1">
      <alignment horizontal="right" vertical="top"/>
    </xf>
    <xf numFmtId="49" fontId="63" fillId="0" borderId="0" xfId="13" applyNumberFormat="1" applyFont="1" applyAlignment="1">
      <alignment vertical="top" wrapText="1"/>
    </xf>
    <xf numFmtId="0" fontId="22" fillId="0" borderId="0" xfId="13" applyFont="1" applyAlignment="1"/>
    <xf numFmtId="3" fontId="22" fillId="0" borderId="0" xfId="13" applyNumberFormat="1" applyFont="1" applyAlignment="1"/>
    <xf numFmtId="4" fontId="22" fillId="0" borderId="0" xfId="13" applyNumberFormat="1" applyFont="1" applyAlignment="1" applyProtection="1">
      <alignment horizontal="center"/>
      <protection locked="0"/>
    </xf>
    <xf numFmtId="4" fontId="22" fillId="0" borderId="0" xfId="13" applyNumberFormat="1" applyFont="1" applyAlignment="1">
      <alignment horizontal="center"/>
    </xf>
    <xf numFmtId="49" fontId="64" fillId="0" borderId="0" xfId="13" applyNumberFormat="1" applyFont="1" applyAlignment="1">
      <alignment horizontal="right" vertical="top"/>
    </xf>
    <xf numFmtId="0" fontId="64" fillId="0" borderId="0" xfId="13" applyFont="1" applyAlignment="1">
      <alignment horizontal="left" vertical="top"/>
    </xf>
    <xf numFmtId="49" fontId="65" fillId="0" borderId="0" xfId="13" applyNumberFormat="1" applyFont="1" applyAlignment="1">
      <alignment vertical="top" wrapText="1"/>
    </xf>
    <xf numFmtId="1" fontId="66" fillId="0" borderId="0" xfId="13" applyNumberFormat="1" applyFont="1" applyAlignment="1">
      <alignment horizontal="center"/>
    </xf>
    <xf numFmtId="3" fontId="67" fillId="0" borderId="0" xfId="13" applyNumberFormat="1" applyFont="1" applyAlignment="1">
      <alignment horizontal="center"/>
    </xf>
    <xf numFmtId="4" fontId="1" fillId="0" borderId="0" xfId="13" applyNumberFormat="1" applyAlignment="1">
      <alignment horizontal="center"/>
    </xf>
    <xf numFmtId="1" fontId="68" fillId="0" borderId="0" xfId="13" applyNumberFormat="1" applyFont="1" applyAlignment="1">
      <alignment horizontal="center"/>
    </xf>
    <xf numFmtId="3" fontId="69" fillId="0" borderId="0" xfId="13" applyNumberFormat="1" applyFont="1" applyAlignment="1">
      <alignment horizontal="center"/>
    </xf>
    <xf numFmtId="4" fontId="16" fillId="0" borderId="0" xfId="13" applyNumberFormat="1" applyFont="1" applyAlignment="1">
      <alignment horizontal="center"/>
    </xf>
    <xf numFmtId="49" fontId="50" fillId="0" borderId="0" xfId="13" applyNumberFormat="1" applyFont="1" applyAlignment="1">
      <alignment horizontal="left" vertical="top"/>
    </xf>
    <xf numFmtId="1" fontId="69" fillId="0" borderId="0" xfId="13" applyNumberFormat="1" applyFont="1" applyAlignment="1">
      <alignment horizontal="center"/>
    </xf>
    <xf numFmtId="49" fontId="63" fillId="0" borderId="0" xfId="13" applyNumberFormat="1" applyFont="1" applyAlignment="1">
      <alignment vertical="center" wrapText="1"/>
    </xf>
    <xf numFmtId="0" fontId="1" fillId="0" borderId="0" xfId="13" applyAlignment="1">
      <alignment horizontal="right" vertical="center"/>
    </xf>
    <xf numFmtId="0" fontId="71" fillId="0" borderId="0" xfId="13" applyFont="1" applyAlignment="1">
      <alignment vertical="top" wrapText="1"/>
    </xf>
    <xf numFmtId="0" fontId="71" fillId="0" borderId="0" xfId="13" applyFont="1" applyAlignment="1"/>
    <xf numFmtId="0" fontId="48" fillId="0" borderId="0" xfId="13" applyFont="1" applyAlignment="1">
      <alignment horizontal="left" vertical="top" wrapText="1"/>
    </xf>
    <xf numFmtId="0" fontId="1" fillId="0" borderId="0" xfId="13" applyAlignment="1"/>
    <xf numFmtId="0" fontId="72" fillId="0" borderId="0" xfId="13" applyFont="1" applyAlignment="1"/>
    <xf numFmtId="49" fontId="71" fillId="0" borderId="0" xfId="13" applyNumberFormat="1" applyFont="1" applyAlignment="1">
      <alignment vertical="top" wrapText="1"/>
    </xf>
    <xf numFmtId="49" fontId="63" fillId="0" borderId="0" xfId="13" applyNumberFormat="1" applyFont="1" applyAlignment="1">
      <alignment horizontal="right" vertical="top" wrapText="1"/>
    </xf>
    <xf numFmtId="0" fontId="71" fillId="4" borderId="0" xfId="13" applyFont="1" applyFill="1" applyAlignment="1">
      <alignment vertical="top" wrapText="1"/>
    </xf>
    <xf numFmtId="49" fontId="63" fillId="0" borderId="1" xfId="13" applyNumberFormat="1" applyFont="1" applyBorder="1" applyAlignment="1">
      <alignment horizontal="right" vertical="top" wrapText="1"/>
    </xf>
    <xf numFmtId="49" fontId="63" fillId="0" borderId="1" xfId="13" applyNumberFormat="1" applyFont="1" applyBorder="1" applyAlignment="1">
      <alignment vertical="top" wrapText="1"/>
    </xf>
    <xf numFmtId="0" fontId="47" fillId="0" borderId="1" xfId="13" applyFont="1" applyBorder="1">
      <alignment vertical="center"/>
    </xf>
    <xf numFmtId="0" fontId="1" fillId="0" borderId="1" xfId="13" applyBorder="1" applyAlignment="1">
      <alignment horizontal="center"/>
    </xf>
    <xf numFmtId="0" fontId="16" fillId="0" borderId="1" xfId="13" applyFont="1" applyBorder="1" applyAlignment="1">
      <alignment horizontal="center"/>
    </xf>
    <xf numFmtId="4" fontId="16" fillId="0" borderId="1" xfId="13" applyNumberFormat="1" applyFont="1" applyBorder="1" applyAlignment="1">
      <alignment horizontal="center"/>
    </xf>
    <xf numFmtId="4" fontId="16" fillId="0" borderId="1" xfId="13" applyNumberFormat="1" applyFont="1" applyBorder="1" applyAlignment="1">
      <alignment horizontal="center" vertical="center"/>
    </xf>
    <xf numFmtId="0" fontId="47" fillId="0" borderId="0" xfId="13" applyFont="1">
      <alignment vertical="center"/>
    </xf>
    <xf numFmtId="0" fontId="1" fillId="0" borderId="0" xfId="13" applyAlignment="1">
      <alignment horizontal="center"/>
    </xf>
    <xf numFmtId="0" fontId="16" fillId="0" borderId="0" xfId="13" applyFont="1" applyAlignment="1">
      <alignment horizontal="center"/>
    </xf>
    <xf numFmtId="4" fontId="16" fillId="0" borderId="0" xfId="13" applyNumberFormat="1" applyFont="1" applyAlignment="1">
      <alignment horizontal="center" vertical="center"/>
    </xf>
    <xf numFmtId="0" fontId="1" fillId="0" borderId="1" xfId="13" applyBorder="1" applyAlignment="1">
      <alignment horizontal="right" vertical="center"/>
    </xf>
    <xf numFmtId="0" fontId="15" fillId="0" borderId="1" xfId="13" applyFont="1" applyBorder="1">
      <alignment vertical="center"/>
    </xf>
    <xf numFmtId="0" fontId="1" fillId="0" borderId="1" xfId="13" applyBorder="1" applyAlignment="1"/>
    <xf numFmtId="0" fontId="72" fillId="0" borderId="1" xfId="13" applyFont="1" applyBorder="1" applyAlignment="1"/>
    <xf numFmtId="4" fontId="61" fillId="0" borderId="1" xfId="13" applyNumberFormat="1" applyFont="1" applyBorder="1" applyAlignment="1">
      <alignment horizontal="center"/>
    </xf>
    <xf numFmtId="0" fontId="73" fillId="0" borderId="0" xfId="13" applyFont="1" applyAlignment="1"/>
    <xf numFmtId="0" fontId="49" fillId="0" borderId="0" xfId="13" applyFont="1" applyAlignment="1">
      <alignment vertical="top"/>
    </xf>
    <xf numFmtId="1" fontId="74" fillId="0" borderId="0" xfId="13" applyNumberFormat="1" applyFont="1" applyAlignment="1">
      <alignment horizontal="center"/>
    </xf>
    <xf numFmtId="4" fontId="49" fillId="0" borderId="0" xfId="13" applyNumberFormat="1" applyFont="1" applyAlignment="1" applyProtection="1">
      <alignment horizontal="center" vertical="top"/>
      <protection locked="0"/>
    </xf>
    <xf numFmtId="4" fontId="49" fillId="0" borderId="0" xfId="13" applyNumberFormat="1" applyFont="1" applyAlignment="1">
      <alignment horizontal="center" vertical="top"/>
    </xf>
    <xf numFmtId="0" fontId="75" fillId="0" borderId="0" xfId="13" quotePrefix="1" applyFont="1" applyAlignment="1">
      <alignment vertical="top" wrapText="1"/>
    </xf>
    <xf numFmtId="0" fontId="75" fillId="0" borderId="0" xfId="13" quotePrefix="1" applyFont="1" applyAlignment="1">
      <alignment wrapText="1"/>
    </xf>
    <xf numFmtId="4" fontId="75" fillId="0" borderId="0" xfId="13" quotePrefix="1" applyNumberFormat="1" applyFont="1" applyAlignment="1" applyProtection="1">
      <alignment horizontal="center" vertical="top" wrapText="1"/>
      <protection locked="0"/>
    </xf>
    <xf numFmtId="4" fontId="75" fillId="0" borderId="0" xfId="13" quotePrefix="1" applyNumberFormat="1" applyFont="1" applyAlignment="1">
      <alignment horizontal="center" vertical="top" wrapText="1"/>
    </xf>
    <xf numFmtId="4" fontId="50" fillId="0" borderId="0" xfId="13" applyNumberFormat="1" applyFont="1" applyAlignment="1" applyProtection="1">
      <alignment horizontal="center" vertical="top"/>
      <protection locked="0"/>
    </xf>
    <xf numFmtId="4" fontId="50" fillId="0" borderId="0" xfId="13" applyNumberFormat="1" applyFont="1" applyAlignment="1">
      <alignment horizontal="center" vertical="top"/>
    </xf>
    <xf numFmtId="4" fontId="51" fillId="3" borderId="0" xfId="13" applyNumberFormat="1" applyFont="1" applyFill="1" applyAlignment="1" applyProtection="1">
      <alignment horizontal="center" vertical="top" wrapText="1"/>
      <protection locked="0"/>
    </xf>
    <xf numFmtId="4" fontId="51" fillId="3" borderId="0" xfId="13" applyNumberFormat="1" applyFont="1" applyFill="1" applyAlignment="1">
      <alignment horizontal="center" vertical="top"/>
    </xf>
    <xf numFmtId="4" fontId="11" fillId="0" borderId="17" xfId="13" applyNumberFormat="1" applyFont="1" applyBorder="1" applyAlignment="1" applyProtection="1">
      <alignment horizontal="center" vertical="top"/>
      <protection locked="0"/>
    </xf>
    <xf numFmtId="4" fontId="11" fillId="0" borderId="17" xfId="13" applyNumberFormat="1" applyFont="1" applyBorder="1" applyAlignment="1">
      <alignment horizontal="center" vertical="top"/>
    </xf>
    <xf numFmtId="1" fontId="67" fillId="0" borderId="0" xfId="13" applyNumberFormat="1" applyFont="1" applyAlignment="1">
      <alignment horizontal="center"/>
    </xf>
    <xf numFmtId="1" fontId="48" fillId="0" borderId="0" xfId="13" applyNumberFormat="1" applyFont="1" applyAlignment="1"/>
    <xf numFmtId="4" fontId="22" fillId="0" borderId="0" xfId="13" applyNumberFormat="1" applyFont="1" applyAlignment="1" applyProtection="1">
      <alignment horizontal="center" vertical="top"/>
      <protection locked="0"/>
    </xf>
    <xf numFmtId="4" fontId="22" fillId="0" borderId="0" xfId="13" applyNumberFormat="1" applyFont="1" applyAlignment="1">
      <alignment horizontal="center" vertical="top"/>
    </xf>
    <xf numFmtId="0" fontId="77" fillId="0" borderId="0" xfId="13" quotePrefix="1" applyFont="1" applyAlignment="1">
      <alignment vertical="top" wrapText="1"/>
    </xf>
    <xf numFmtId="3" fontId="81" fillId="0" borderId="0" xfId="13" applyNumberFormat="1" applyFont="1" applyAlignment="1">
      <alignment horizontal="center"/>
    </xf>
    <xf numFmtId="0" fontId="71" fillId="0" borderId="0" xfId="46" quotePrefix="1" applyFont="1" applyAlignment="1">
      <alignment horizontal="left" vertical="top" wrapText="1"/>
    </xf>
    <xf numFmtId="49" fontId="71" fillId="0" borderId="0" xfId="46" quotePrefix="1" applyNumberFormat="1" applyFont="1" applyAlignment="1">
      <alignment horizontal="left" vertical="top" wrapText="1"/>
    </xf>
    <xf numFmtId="49" fontId="71" fillId="0" borderId="0" xfId="46" quotePrefix="1" applyNumberFormat="1" applyFont="1" applyAlignment="1">
      <alignment horizontal="right" vertical="top" wrapText="1"/>
    </xf>
    <xf numFmtId="0" fontId="71" fillId="0" borderId="0" xfId="46" quotePrefix="1" applyFont="1" applyAlignment="1">
      <alignment horizontal="left" vertical="center" wrapText="1"/>
    </xf>
    <xf numFmtId="0" fontId="79" fillId="0" borderId="0" xfId="13" applyFont="1" applyAlignment="1">
      <alignment wrapText="1"/>
    </xf>
    <xf numFmtId="0" fontId="16" fillId="0" borderId="0" xfId="13" applyFont="1" applyAlignment="1">
      <alignment horizontal="right" vertical="center"/>
    </xf>
    <xf numFmtId="0" fontId="16" fillId="0" borderId="0" xfId="13" applyFont="1" applyAlignment="1">
      <alignment horizontal="left" vertical="center"/>
    </xf>
    <xf numFmtId="49" fontId="50" fillId="0" borderId="1" xfId="13" applyNumberFormat="1" applyFont="1" applyBorder="1" applyAlignment="1">
      <alignment horizontal="right" vertical="top"/>
    </xf>
    <xf numFmtId="0" fontId="50" fillId="0" borderId="1" xfId="13" applyFont="1" applyBorder="1" applyAlignment="1">
      <alignment horizontal="left" vertical="top"/>
    </xf>
    <xf numFmtId="0" fontId="79" fillId="0" borderId="1" xfId="13" applyFont="1" applyBorder="1" applyAlignment="1">
      <alignment wrapText="1"/>
    </xf>
    <xf numFmtId="1" fontId="69" fillId="0" borderId="1" xfId="13" applyNumberFormat="1" applyFont="1" applyBorder="1" applyAlignment="1">
      <alignment horizontal="center"/>
    </xf>
    <xf numFmtId="0" fontId="16" fillId="0" borderId="0" xfId="13" applyFont="1" applyAlignment="1"/>
    <xf numFmtId="0" fontId="16" fillId="0" borderId="1" xfId="13" applyFont="1" applyBorder="1" applyAlignment="1"/>
    <xf numFmtId="4" fontId="61" fillId="0" borderId="1" xfId="13" applyNumberFormat="1" applyFont="1" applyBorder="1" applyAlignment="1">
      <alignment horizontal="center" vertical="center"/>
    </xf>
    <xf numFmtId="4" fontId="1" fillId="0" borderId="0" xfId="13" applyNumberFormat="1" applyAlignment="1">
      <alignment horizontal="center" vertical="center"/>
    </xf>
    <xf numFmtId="0" fontId="48" fillId="0" borderId="0" xfId="13" applyFont="1" applyAlignment="1"/>
    <xf numFmtId="4" fontId="51" fillId="3" borderId="0" xfId="13" applyNumberFormat="1" applyFont="1" applyFill="1" applyAlignment="1" applyProtection="1">
      <alignment horizontal="center" wrapText="1"/>
      <protection locked="0"/>
    </xf>
    <xf numFmtId="49" fontId="52" fillId="0" borderId="0" xfId="13" applyNumberFormat="1" applyFont="1" applyAlignment="1">
      <alignment horizontal="right" vertical="top"/>
    </xf>
    <xf numFmtId="49" fontId="52" fillId="0" borderId="0" xfId="13" applyNumberFormat="1" applyFont="1" applyAlignment="1">
      <alignment vertical="top"/>
    </xf>
    <xf numFmtId="0" fontId="52" fillId="0" borderId="0" xfId="13" applyFont="1" applyAlignment="1">
      <alignment vertical="top" wrapText="1"/>
    </xf>
    <xf numFmtId="0" fontId="11" fillId="0" borderId="0" xfId="13" applyFont="1" applyAlignment="1"/>
    <xf numFmtId="3" fontId="71" fillId="0" borderId="0" xfId="13" applyNumberFormat="1" applyFont="1" applyAlignment="1">
      <alignment horizontal="center"/>
    </xf>
    <xf numFmtId="4" fontId="71" fillId="0" borderId="0" xfId="13" applyNumberFormat="1" applyFont="1" applyAlignment="1" applyProtection="1">
      <alignment horizontal="center"/>
      <protection locked="0"/>
    </xf>
    <xf numFmtId="4" fontId="71" fillId="0" borderId="0" xfId="13" applyNumberFormat="1" applyFont="1" applyAlignment="1">
      <alignment horizontal="center"/>
    </xf>
    <xf numFmtId="0" fontId="83" fillId="0" borderId="0" xfId="13" applyFont="1" applyAlignment="1"/>
    <xf numFmtId="0" fontId="34" fillId="0" borderId="0" xfId="13" applyFont="1" applyAlignment="1">
      <alignment horizontal="left" vertical="top"/>
    </xf>
    <xf numFmtId="0" fontId="84" fillId="0" borderId="0" xfId="13" applyFont="1" applyAlignment="1"/>
    <xf numFmtId="3" fontId="50" fillId="0" borderId="0" xfId="13" applyNumberFormat="1" applyFont="1" applyAlignment="1">
      <alignment horizontal="center"/>
    </xf>
    <xf numFmtId="0" fontId="11" fillId="0" borderId="0" xfId="13" applyFont="1" applyAlignment="1">
      <alignment wrapText="1"/>
    </xf>
    <xf numFmtId="0" fontId="48" fillId="0" borderId="0" xfId="13" applyFont="1" applyAlignment="1">
      <alignment wrapText="1"/>
    </xf>
    <xf numFmtId="4" fontId="71" fillId="0" borderId="0" xfId="76" applyNumberFormat="1" applyFont="1" applyAlignment="1" applyProtection="1">
      <alignment horizontal="center"/>
      <protection locked="0"/>
    </xf>
    <xf numFmtId="4" fontId="75" fillId="0" borderId="0" xfId="76" applyNumberFormat="1" applyFont="1" applyAlignment="1">
      <alignment horizontal="center"/>
    </xf>
    <xf numFmtId="3" fontId="50" fillId="0" borderId="0" xfId="13" applyNumberFormat="1" applyFont="1" applyAlignment="1" applyProtection="1">
      <alignment horizontal="center"/>
      <protection locked="0"/>
    </xf>
    <xf numFmtId="0" fontId="85" fillId="0" borderId="0" xfId="13" applyFont="1" applyAlignment="1"/>
    <xf numFmtId="0" fontId="71" fillId="0" borderId="0" xfId="13" applyFont="1" applyAlignment="1">
      <alignment horizontal="center"/>
    </xf>
    <xf numFmtId="49" fontId="48" fillId="0" borderId="0" xfId="13" applyNumberFormat="1" applyFont="1" applyAlignment="1"/>
    <xf numFmtId="4" fontId="48" fillId="0" borderId="0" xfId="47" applyNumberFormat="1" applyFont="1" applyAlignment="1">
      <alignment vertical="top" wrapText="1"/>
    </xf>
    <xf numFmtId="4" fontId="48" fillId="0" borderId="0" xfId="47" applyNumberFormat="1" applyFont="1" applyAlignment="1">
      <alignment horizontal="right" vertical="top" wrapText="1"/>
    </xf>
    <xf numFmtId="0" fontId="63" fillId="0" borderId="0" xfId="13" applyFont="1" applyAlignment="1">
      <alignment vertical="top" wrapText="1"/>
    </xf>
    <xf numFmtId="49" fontId="50" fillId="0" borderId="0" xfId="13" applyNumberFormat="1" applyFont="1" applyAlignment="1">
      <alignment horizontal="right"/>
    </xf>
    <xf numFmtId="0" fontId="50" fillId="0" borderId="0" xfId="13" applyFont="1" applyAlignment="1">
      <alignment horizontal="left"/>
    </xf>
    <xf numFmtId="4" fontId="11" fillId="0" borderId="0" xfId="47" applyNumberFormat="1" applyFont="1" applyAlignment="1">
      <alignment vertical="top" wrapText="1"/>
    </xf>
    <xf numFmtId="4" fontId="86" fillId="0" borderId="0" xfId="47" applyNumberFormat="1" applyFont="1" applyAlignment="1">
      <alignment vertical="top" wrapText="1"/>
    </xf>
    <xf numFmtId="1" fontId="50" fillId="0" borderId="0" xfId="13" applyNumberFormat="1" applyFont="1" applyAlignment="1">
      <alignment horizontal="center"/>
    </xf>
    <xf numFmtId="4" fontId="86" fillId="0" borderId="0" xfId="47" quotePrefix="1" applyNumberFormat="1" applyFont="1" applyAlignment="1">
      <alignment vertical="top" wrapText="1"/>
    </xf>
    <xf numFmtId="1" fontId="60" fillId="0" borderId="0" xfId="13" applyNumberFormat="1" applyFont="1" applyAlignment="1"/>
    <xf numFmtId="0" fontId="49" fillId="0" borderId="0" xfId="13" applyFont="1" applyAlignment="1" applyProtection="1">
      <alignment horizontal="center"/>
      <protection locked="0"/>
    </xf>
    <xf numFmtId="0" fontId="34" fillId="0" borderId="0" xfId="13" applyFont="1" applyAlignment="1" applyProtection="1">
      <alignment horizontal="center"/>
      <protection locked="0"/>
    </xf>
    <xf numFmtId="0" fontId="50" fillId="0" borderId="0" xfId="13" applyFont="1" applyAlignment="1" applyProtection="1">
      <alignment horizontal="center"/>
      <protection locked="0"/>
    </xf>
    <xf numFmtId="0" fontId="51" fillId="3" borderId="0" xfId="13" applyFont="1" applyFill="1" applyAlignment="1">
      <alignment horizontal="center" vertical="top"/>
    </xf>
    <xf numFmtId="0" fontId="11" fillId="0" borderId="17" xfId="13" applyFont="1" applyBorder="1" applyAlignment="1">
      <alignment horizontal="center"/>
    </xf>
    <xf numFmtId="0" fontId="22" fillId="0" borderId="0" xfId="13" applyFont="1" applyAlignment="1">
      <alignment horizontal="right" vertical="top"/>
    </xf>
    <xf numFmtId="0" fontId="22" fillId="0" borderId="0" xfId="13" applyFont="1" applyAlignment="1">
      <alignment horizontal="left" vertical="top"/>
    </xf>
    <xf numFmtId="49" fontId="67" fillId="0" borderId="0" xfId="13" applyNumberFormat="1" applyFont="1" applyAlignment="1">
      <alignment horizontal="left" vertical="top" wrapText="1"/>
    </xf>
    <xf numFmtId="0" fontId="22" fillId="0" borderId="0" xfId="13" applyFont="1" applyAlignment="1">
      <alignment horizontal="center"/>
    </xf>
    <xf numFmtId="3" fontId="22" fillId="0" borderId="0" xfId="13" applyNumberFormat="1" applyFont="1" applyAlignment="1" applyProtection="1">
      <alignment horizontal="center"/>
      <protection locked="0"/>
    </xf>
    <xf numFmtId="0" fontId="69" fillId="0" borderId="0" xfId="13" applyFont="1" applyAlignment="1">
      <alignment horizontal="left" wrapText="1"/>
    </xf>
    <xf numFmtId="0" fontId="88" fillId="0" borderId="0" xfId="13" applyFont="1" applyAlignment="1">
      <alignment horizontal="left" vertical="top" wrapText="1"/>
    </xf>
    <xf numFmtId="0" fontId="89" fillId="0" borderId="0" xfId="13" applyFont="1" applyAlignment="1">
      <alignment horizontal="right" vertical="top"/>
    </xf>
    <xf numFmtId="0" fontId="90" fillId="0" borderId="0" xfId="13" applyFont="1" applyAlignment="1">
      <alignment horizontal="center"/>
    </xf>
    <xf numFmtId="0" fontId="73" fillId="0" borderId="0" xfId="13" applyFont="1" applyAlignment="1">
      <alignment horizontal="center"/>
    </xf>
    <xf numFmtId="4" fontId="22" fillId="0" borderId="1" xfId="13" applyNumberFormat="1" applyFont="1" applyBorder="1" applyAlignment="1">
      <alignment horizontal="center"/>
    </xf>
    <xf numFmtId="0" fontId="73" fillId="0" borderId="1" xfId="13" applyFont="1" applyBorder="1" applyAlignment="1">
      <alignment horizontal="center"/>
    </xf>
    <xf numFmtId="4" fontId="15" fillId="0" borderId="1" xfId="13" applyNumberFormat="1" applyFont="1" applyBorder="1" applyAlignment="1">
      <alignment horizontal="center"/>
    </xf>
    <xf numFmtId="0" fontId="49" fillId="0" borderId="0" xfId="13" applyFont="1" applyAlignment="1">
      <alignment horizontal="center" vertical="top"/>
    </xf>
    <xf numFmtId="0" fontId="34" fillId="0" borderId="0" xfId="13" applyFont="1" applyAlignment="1">
      <alignment horizontal="center" vertical="top"/>
    </xf>
    <xf numFmtId="4" fontId="34" fillId="0" borderId="0" xfId="13" applyNumberFormat="1" applyFont="1" applyAlignment="1" applyProtection="1">
      <alignment horizontal="center" vertical="top"/>
      <protection locked="0"/>
    </xf>
    <xf numFmtId="4" fontId="34" fillId="0" borderId="0" xfId="13" applyNumberFormat="1" applyFont="1" applyAlignment="1">
      <alignment horizontal="center" vertical="top"/>
    </xf>
    <xf numFmtId="0" fontId="50" fillId="0" borderId="0" xfId="13" applyFont="1" applyAlignment="1">
      <alignment horizontal="center" vertical="top"/>
    </xf>
    <xf numFmtId="0" fontId="11" fillId="0" borderId="17" xfId="13" applyFont="1" applyBorder="1" applyAlignment="1">
      <alignment horizontal="center" vertical="top"/>
    </xf>
    <xf numFmtId="3" fontId="11" fillId="0" borderId="17" xfId="13" applyNumberFormat="1" applyFont="1" applyBorder="1" applyAlignment="1">
      <alignment horizontal="center" vertical="top"/>
    </xf>
    <xf numFmtId="0" fontId="1" fillId="0" borderId="1" xfId="13" applyBorder="1" applyAlignment="1">
      <alignment horizontal="left" vertical="center"/>
    </xf>
    <xf numFmtId="0" fontId="47" fillId="0" borderId="1" xfId="13" applyFont="1" applyBorder="1" applyAlignment="1">
      <alignment vertical="center" wrapText="1"/>
    </xf>
    <xf numFmtId="0" fontId="47" fillId="0" borderId="1" xfId="13" applyFont="1" applyBorder="1" applyAlignment="1">
      <alignment horizontal="center" vertical="center"/>
    </xf>
    <xf numFmtId="0" fontId="1" fillId="0" borderId="0" xfId="13" applyAlignment="1">
      <alignment horizontal="center" vertical="center"/>
    </xf>
    <xf numFmtId="0" fontId="91" fillId="0" borderId="1" xfId="13" applyFont="1" applyBorder="1" applyAlignment="1">
      <alignment horizontal="left" vertical="top" wrapText="1"/>
    </xf>
    <xf numFmtId="0" fontId="1" fillId="0" borderId="1" xfId="13" applyBorder="1" applyAlignment="1">
      <alignment horizontal="center" vertical="center"/>
    </xf>
    <xf numFmtId="0" fontId="50" fillId="0" borderId="0" xfId="13" applyFont="1" applyAlignment="1" applyProtection="1">
      <alignment vertical="top"/>
      <protection locked="0"/>
    </xf>
    <xf numFmtId="0" fontId="50" fillId="0" borderId="0" xfId="13" applyFont="1" applyAlignment="1" applyProtection="1">
      <alignment horizontal="center" vertical="top"/>
      <protection locked="0"/>
    </xf>
    <xf numFmtId="0" fontId="11" fillId="0" borderId="17" xfId="13" applyFont="1" applyBorder="1" applyAlignment="1">
      <alignment vertical="top"/>
    </xf>
    <xf numFmtId="0" fontId="48" fillId="0" borderId="0" xfId="13" applyFont="1" applyAlignment="1">
      <alignment horizontal="justify" vertical="top"/>
    </xf>
    <xf numFmtId="1" fontId="67" fillId="0" borderId="0" xfId="13" applyNumberFormat="1" applyFont="1" applyAlignment="1">
      <alignment horizontal="center" vertical="top"/>
    </xf>
    <xf numFmtId="3" fontId="67" fillId="0" borderId="0" xfId="13" applyNumberFormat="1" applyFont="1" applyAlignment="1" applyProtection="1">
      <alignment horizontal="center" vertical="top"/>
      <protection locked="0"/>
    </xf>
    <xf numFmtId="0" fontId="48" fillId="0" borderId="0" xfId="13" applyFont="1" applyAlignment="1">
      <alignment horizontal="justify" vertical="top" wrapText="1"/>
    </xf>
    <xf numFmtId="1" fontId="69" fillId="0" borderId="0" xfId="13" applyNumberFormat="1" applyFont="1" applyAlignment="1">
      <alignment horizontal="center" vertical="center"/>
    </xf>
    <xf numFmtId="3" fontId="69" fillId="0" borderId="0" xfId="13" applyNumberFormat="1" applyFont="1" applyAlignment="1" applyProtection="1">
      <alignment horizontal="center" vertical="center"/>
      <protection locked="0"/>
    </xf>
    <xf numFmtId="0" fontId="69" fillId="0" borderId="0" xfId="13" applyFont="1">
      <alignment vertical="center"/>
    </xf>
    <xf numFmtId="3" fontId="69" fillId="0" borderId="0" xfId="13" applyNumberFormat="1" applyFont="1" applyProtection="1">
      <alignment vertical="center"/>
      <protection locked="0"/>
    </xf>
    <xf numFmtId="0" fontId="71" fillId="0" borderId="0" xfId="13" applyFont="1" applyAlignment="1">
      <alignment vertical="center" wrapText="1"/>
    </xf>
    <xf numFmtId="0" fontId="92" fillId="0" borderId="1" xfId="13" applyFont="1" applyBorder="1" applyAlignment="1">
      <alignment vertical="center" wrapText="1"/>
    </xf>
    <xf numFmtId="1" fontId="69" fillId="0" borderId="1" xfId="13" applyNumberFormat="1" applyFont="1" applyBorder="1" applyAlignment="1">
      <alignment horizontal="center" vertical="center"/>
    </xf>
    <xf numFmtId="3" fontId="69" fillId="0" borderId="1" xfId="13" applyNumberFormat="1" applyFont="1" applyBorder="1" applyAlignment="1" applyProtection="1">
      <alignment horizontal="center" vertical="center"/>
      <protection locked="0"/>
    </xf>
    <xf numFmtId="4" fontId="85" fillId="27" borderId="27" xfId="5" applyFont="1" applyFill="1" applyBorder="1" applyAlignment="1">
      <alignment horizontal="center"/>
    </xf>
    <xf numFmtId="4" fontId="93" fillId="27" borderId="27" xfId="5" applyFont="1" applyFill="1" applyBorder="1"/>
    <xf numFmtId="4" fontId="93" fillId="27" borderId="27" xfId="5" applyFont="1" applyFill="1" applyBorder="1" applyAlignment="1">
      <alignment horizontal="left"/>
    </xf>
    <xf numFmtId="4" fontId="48" fillId="27" borderId="27" xfId="5" applyFont="1" applyFill="1" applyBorder="1"/>
    <xf numFmtId="4" fontId="93" fillId="27" borderId="27" xfId="5" applyFont="1" applyFill="1" applyBorder="1" applyAlignment="1">
      <alignment horizontal="right"/>
    </xf>
    <xf numFmtId="4" fontId="48" fillId="0" borderId="0" xfId="5" applyFont="1"/>
    <xf numFmtId="4" fontId="85" fillId="0" borderId="0" xfId="5" applyFont="1" applyAlignment="1">
      <alignment horizontal="center"/>
    </xf>
    <xf numFmtId="4" fontId="85" fillId="0" borderId="0" xfId="5" applyFont="1"/>
    <xf numFmtId="4" fontId="94" fillId="0" borderId="0" xfId="5" applyFont="1" applyAlignment="1">
      <alignment horizontal="left"/>
    </xf>
    <xf numFmtId="4" fontId="14" fillId="0" borderId="0" xfId="5" applyFont="1"/>
    <xf numFmtId="4" fontId="95" fillId="0" borderId="0" xfId="5" applyFont="1"/>
    <xf numFmtId="4" fontId="96" fillId="0" borderId="0" xfId="5" applyFont="1" applyAlignment="1">
      <alignment horizontal="right"/>
    </xf>
    <xf numFmtId="4" fontId="96" fillId="0" borderId="0" xfId="5" applyFont="1"/>
    <xf numFmtId="4" fontId="14" fillId="0" borderId="0" xfId="5" applyFont="1" applyAlignment="1">
      <alignment vertical="top"/>
    </xf>
    <xf numFmtId="4" fontId="97" fillId="2" borderId="0" xfId="5" applyFont="1" applyFill="1" applyAlignment="1">
      <alignment horizontal="left"/>
    </xf>
    <xf numFmtId="4" fontId="98" fillId="2" borderId="0" xfId="5" applyFont="1" applyFill="1"/>
    <xf numFmtId="4" fontId="48" fillId="2" borderId="0" xfId="5" applyFont="1" applyFill="1"/>
    <xf numFmtId="4" fontId="48" fillId="28" borderId="0" xfId="5" applyFont="1" applyFill="1"/>
    <xf numFmtId="49" fontId="99" fillId="0" borderId="0" xfId="5" applyNumberFormat="1" applyFont="1" applyAlignment="1">
      <alignment horizontal="center"/>
    </xf>
    <xf numFmtId="4" fontId="99" fillId="0" borderId="0" xfId="5" applyFont="1"/>
    <xf numFmtId="4" fontId="100" fillId="0" borderId="0" xfId="5" applyFont="1"/>
    <xf numFmtId="49" fontId="100" fillId="29" borderId="0" xfId="5" applyNumberFormat="1" applyFont="1" applyFill="1" applyAlignment="1">
      <alignment horizontal="center"/>
    </xf>
    <xf numFmtId="4" fontId="100" fillId="30" borderId="28" xfId="5" applyFont="1" applyFill="1" applyBorder="1"/>
    <xf numFmtId="49" fontId="100" fillId="0" borderId="0" xfId="5" applyNumberFormat="1" applyFont="1" applyAlignment="1">
      <alignment horizontal="center"/>
    </xf>
    <xf numFmtId="0" fontId="14" fillId="0" borderId="0" xfId="6" applyNumberFormat="1" applyFont="1"/>
    <xf numFmtId="49" fontId="100" fillId="29" borderId="0" xfId="6" applyNumberFormat="1" applyFont="1" applyFill="1" applyAlignment="1">
      <alignment horizontal="center" vertical="top"/>
    </xf>
    <xf numFmtId="49" fontId="53" fillId="29" borderId="0" xfId="6" applyNumberFormat="1" applyFont="1" applyFill="1" applyAlignment="1">
      <alignment horizontal="center" vertical="top"/>
    </xf>
    <xf numFmtId="4" fontId="53" fillId="30" borderId="28" xfId="5" applyFont="1" applyFill="1" applyBorder="1"/>
    <xf numFmtId="4" fontId="48" fillId="0" borderId="0" xfId="5" applyFont="1" applyAlignment="1">
      <alignment horizontal="right"/>
    </xf>
    <xf numFmtId="4" fontId="101" fillId="0" borderId="0" xfId="5" applyFont="1"/>
    <xf numFmtId="164" fontId="100" fillId="30" borderId="28" xfId="5" applyNumberFormat="1" applyFont="1" applyFill="1" applyBorder="1"/>
    <xf numFmtId="164" fontId="100" fillId="0" borderId="0" xfId="5" applyNumberFormat="1" applyFont="1"/>
    <xf numFmtId="4" fontId="102" fillId="0" borderId="0" xfId="5" applyFont="1" applyAlignment="1">
      <alignment horizontal="right"/>
    </xf>
    <xf numFmtId="4" fontId="102" fillId="0" borderId="0" xfId="5" applyFont="1"/>
    <xf numFmtId="4" fontId="105" fillId="0" borderId="0" xfId="5" applyFont="1"/>
    <xf numFmtId="4" fontId="52" fillId="0" borderId="0" xfId="5" applyFont="1"/>
    <xf numFmtId="4" fontId="106" fillId="0" borderId="0" xfId="4" applyFont="1" applyAlignment="1">
      <alignment horizontal="center" vertical="center"/>
    </xf>
    <xf numFmtId="4" fontId="106" fillId="0" borderId="0" xfId="4" applyFont="1" applyAlignment="1">
      <alignment vertical="center"/>
    </xf>
    <xf numFmtId="4" fontId="107" fillId="0" borderId="0" xfId="4" applyFont="1" applyAlignment="1">
      <alignment vertical="center"/>
    </xf>
    <xf numFmtId="4" fontId="107" fillId="0" borderId="0" xfId="4" applyFont="1"/>
    <xf numFmtId="4" fontId="109" fillId="0" borderId="0" xfId="4" applyFont="1" applyAlignment="1">
      <alignment horizontal="center"/>
    </xf>
    <xf numFmtId="4" fontId="110" fillId="0" borderId="0" xfId="4" applyFont="1" applyAlignment="1">
      <alignment vertical="center"/>
    </xf>
    <xf numFmtId="4" fontId="14" fillId="0" borderId="0" xfId="4" applyFont="1" applyAlignment="1">
      <alignment vertical="center"/>
    </xf>
    <xf numFmtId="4" fontId="14" fillId="0" borderId="0" xfId="4" applyFont="1"/>
    <xf numFmtId="4" fontId="11" fillId="0" borderId="0" xfId="4"/>
    <xf numFmtId="4" fontId="112" fillId="0" borderId="0" xfId="4" applyFont="1" applyAlignment="1">
      <alignment vertical="center"/>
    </xf>
    <xf numFmtId="4" fontId="113" fillId="0" borderId="0" xfId="4" applyFont="1" applyAlignment="1">
      <alignment vertical="center"/>
    </xf>
    <xf numFmtId="4" fontId="113" fillId="0" borderId="0" xfId="4" applyFont="1"/>
    <xf numFmtId="4" fontId="14" fillId="0" borderId="0" xfId="4" applyFont="1" applyAlignment="1">
      <alignment horizontal="center"/>
    </xf>
    <xf numFmtId="4" fontId="115" fillId="0" borderId="0" xfId="4" applyFont="1" applyAlignment="1">
      <alignment horizontal="justify" vertical="top" wrapText="1"/>
    </xf>
    <xf numFmtId="4" fontId="111" fillId="0" borderId="0" xfId="4" applyFont="1"/>
    <xf numFmtId="4" fontId="11" fillId="31" borderId="30" xfId="4" applyFill="1" applyBorder="1" applyAlignment="1">
      <alignment horizontal="center"/>
    </xf>
    <xf numFmtId="4" fontId="69" fillId="31" borderId="30" xfId="4" applyFont="1" applyFill="1" applyBorder="1" applyAlignment="1">
      <alignment horizontal="justify"/>
    </xf>
    <xf numFmtId="4" fontId="69" fillId="31" borderId="30" xfId="4" applyFont="1" applyFill="1" applyBorder="1" applyAlignment="1">
      <alignment horizontal="left"/>
    </xf>
    <xf numFmtId="4" fontId="71" fillId="31" borderId="30" xfId="4" applyFont="1" applyFill="1" applyBorder="1"/>
    <xf numFmtId="4" fontId="69" fillId="31" borderId="30" xfId="4" applyFont="1" applyFill="1" applyBorder="1" applyAlignment="1">
      <alignment horizontal="right"/>
    </xf>
    <xf numFmtId="4" fontId="10" fillId="0" borderId="0" xfId="4" applyFont="1" applyAlignment="1">
      <alignment horizontal="center"/>
    </xf>
    <xf numFmtId="4" fontId="116" fillId="0" borderId="0" xfId="4" applyFont="1" applyAlignment="1">
      <alignment horizontal="justify" vertical="top" wrapText="1"/>
    </xf>
    <xf numFmtId="4" fontId="116" fillId="0" borderId="0" xfId="4" applyFont="1"/>
    <xf numFmtId="4" fontId="10" fillId="0" borderId="0" xfId="4" applyFont="1"/>
    <xf numFmtId="4" fontId="71" fillId="0" borderId="0" xfId="4" applyFont="1" applyAlignment="1">
      <alignment horizontal="center" vertical="top"/>
    </xf>
    <xf numFmtId="0" fontId="71" fillId="0" borderId="0" xfId="4" applyNumberFormat="1" applyFont="1" applyAlignment="1">
      <alignment horizontal="left" vertical="top" wrapText="1"/>
    </xf>
    <xf numFmtId="4" fontId="71" fillId="0" borderId="0" xfId="4" applyFont="1"/>
    <xf numFmtId="4" fontId="11" fillId="0" borderId="0" xfId="4" applyProtection="1">
      <protection locked="0"/>
    </xf>
    <xf numFmtId="169" fontId="71" fillId="0" borderId="0" xfId="4" applyNumberFormat="1" applyFont="1" applyProtection="1">
      <protection locked="0"/>
    </xf>
    <xf numFmtId="2" fontId="71" fillId="0" borderId="0" xfId="4" applyNumberFormat="1" applyFont="1" applyProtection="1">
      <protection locked="0"/>
    </xf>
    <xf numFmtId="4" fontId="117" fillId="0" borderId="0" xfId="4" applyFont="1" applyProtection="1">
      <protection locked="0"/>
    </xf>
    <xf numFmtId="49" fontId="71" fillId="0" borderId="0" xfId="4" applyNumberFormat="1" applyFont="1" applyAlignment="1" applyProtection="1">
      <alignment horizontal="center" vertical="top"/>
      <protection locked="0"/>
    </xf>
    <xf numFmtId="49" fontId="71" fillId="0" borderId="0" xfId="4" applyNumberFormat="1" applyFont="1" applyAlignment="1">
      <alignment horizontal="justify" vertical="top" wrapText="1"/>
    </xf>
    <xf numFmtId="2" fontId="71" fillId="0" borderId="0" xfId="4" applyNumberFormat="1" applyFont="1"/>
    <xf numFmtId="4" fontId="71" fillId="0" borderId="0" xfId="4" applyFont="1" applyProtection="1">
      <protection locked="0"/>
    </xf>
    <xf numFmtId="49" fontId="71" fillId="0" borderId="0" xfId="4" applyNumberFormat="1" applyFont="1" applyAlignment="1">
      <alignment horizontal="center" vertical="top"/>
    </xf>
    <xf numFmtId="49" fontId="118" fillId="0" borderId="0" xfId="4" applyNumberFormat="1" applyFont="1" applyAlignment="1">
      <alignment horizontal="justify" vertical="top" wrapText="1"/>
    </xf>
    <xf numFmtId="4" fontId="75" fillId="0" borderId="0" xfId="4" applyFont="1" applyAlignment="1">
      <alignment horizontal="center" vertical="top"/>
    </xf>
    <xf numFmtId="4" fontId="119" fillId="0" borderId="0" xfId="4" applyFont="1" applyAlignment="1">
      <alignment vertical="top" wrapText="1"/>
    </xf>
    <xf numFmtId="4" fontId="116" fillId="0" borderId="0" xfId="4" applyFont="1" applyAlignment="1">
      <alignment horizontal="right"/>
    </xf>
    <xf numFmtId="4" fontId="75" fillId="0" borderId="0" xfId="4" applyFont="1" applyAlignment="1">
      <alignment horizontal="justify" vertical="top"/>
    </xf>
    <xf numFmtId="4" fontId="75" fillId="0" borderId="0" xfId="4" applyFont="1"/>
    <xf numFmtId="4" fontId="75" fillId="0" borderId="0" xfId="4" applyFont="1" applyAlignment="1">
      <alignment horizontal="center"/>
    </xf>
    <xf numFmtId="49" fontId="75" fillId="0" borderId="0" xfId="4" applyNumberFormat="1" applyFont="1"/>
    <xf numFmtId="4" fontId="117" fillId="0" borderId="0" xfId="4" applyFont="1"/>
    <xf numFmtId="4" fontId="10" fillId="0" borderId="0" xfId="4" applyFont="1" applyAlignment="1">
      <alignment horizontal="center" vertical="top"/>
    </xf>
    <xf numFmtId="4" fontId="10" fillId="0" borderId="31" xfId="4" applyFont="1" applyBorder="1" applyAlignment="1">
      <alignment horizontal="center" vertical="top"/>
    </xf>
    <xf numFmtId="4" fontId="10" fillId="0" borderId="31" xfId="4" applyFont="1" applyBorder="1"/>
    <xf numFmtId="4" fontId="116" fillId="0" borderId="31" xfId="4" applyFont="1" applyBorder="1"/>
    <xf numFmtId="4" fontId="120" fillId="0" borderId="31" xfId="4" applyFont="1" applyBorder="1"/>
    <xf numFmtId="4" fontId="14" fillId="0" borderId="0" xfId="4" applyFont="1" applyAlignment="1">
      <alignment horizontal="center" vertical="top"/>
    </xf>
    <xf numFmtId="49" fontId="111" fillId="0" borderId="0" xfId="4" applyNumberFormat="1" applyFont="1" applyAlignment="1">
      <alignment horizontal="justify" vertical="top" wrapText="1"/>
    </xf>
    <xf numFmtId="4" fontId="111" fillId="0" borderId="0" xfId="4" applyFont="1" applyAlignment="1">
      <alignment horizontal="justify" vertical="top" wrapText="1"/>
    </xf>
    <xf numFmtId="0" fontId="71" fillId="0" borderId="0" xfId="3" applyFont="1" applyAlignment="1">
      <alignment wrapText="1"/>
    </xf>
    <xf numFmtId="0" fontId="12" fillId="0" borderId="0" xfId="4" applyNumberFormat="1" applyFont="1"/>
    <xf numFmtId="0" fontId="11" fillId="0" borderId="0" xfId="4" applyNumberFormat="1" applyAlignment="1">
      <alignment horizontal="center"/>
    </xf>
    <xf numFmtId="4" fontId="11" fillId="0" borderId="0" xfId="4" applyAlignment="1">
      <alignment horizontal="right"/>
    </xf>
    <xf numFmtId="0" fontId="11" fillId="0" borderId="0" xfId="4" applyNumberFormat="1"/>
    <xf numFmtId="0" fontId="126" fillId="0" borderId="0" xfId="10" applyFont="1" applyAlignment="1">
      <alignment horizontal="center" vertical="top"/>
    </xf>
    <xf numFmtId="0" fontId="126" fillId="0" borderId="0" xfId="4" applyNumberFormat="1" applyFont="1" applyAlignment="1">
      <alignment horizontal="center" vertical="top"/>
    </xf>
    <xf numFmtId="0" fontId="12" fillId="0" borderId="0" xfId="4" applyNumberFormat="1" applyFont="1" applyAlignment="1">
      <alignment horizontal="center" wrapText="1"/>
    </xf>
    <xf numFmtId="0" fontId="12" fillId="0" borderId="0" xfId="4" applyNumberFormat="1" applyFont="1" applyAlignment="1">
      <alignment horizontal="center"/>
    </xf>
    <xf numFmtId="49" fontId="126" fillId="0" borderId="0" xfId="4" applyNumberFormat="1" applyFont="1" applyAlignment="1">
      <alignment horizontal="center" vertical="top" wrapText="1"/>
    </xf>
    <xf numFmtId="0" fontId="71" fillId="0" borderId="0" xfId="3" applyFont="1" applyAlignment="1">
      <alignment vertical="center" wrapText="1"/>
    </xf>
    <xf numFmtId="0" fontId="127" fillId="0" borderId="0" xfId="4" applyNumberFormat="1" applyFont="1" applyAlignment="1">
      <alignment wrapText="1"/>
    </xf>
    <xf numFmtId="0" fontId="128" fillId="0" borderId="0" xfId="4" applyNumberFormat="1" applyFont="1" applyAlignment="1">
      <alignment horizontal="center" wrapText="1"/>
    </xf>
    <xf numFmtId="0" fontId="71" fillId="0" borderId="0" xfId="3" applyFont="1" applyAlignment="1">
      <alignment horizontal="left" wrapText="1"/>
    </xf>
    <xf numFmtId="0" fontId="129" fillId="0" borderId="0" xfId="77" applyFont="1" applyAlignment="1">
      <alignment wrapText="1"/>
    </xf>
    <xf numFmtId="0" fontId="69" fillId="0" borderId="0" xfId="3" applyFont="1" applyAlignment="1">
      <alignment horizontal="left" wrapText="1"/>
    </xf>
    <xf numFmtId="49" fontId="45" fillId="0" borderId="0" xfId="4" applyNumberFormat="1" applyFont="1" applyAlignment="1">
      <alignment horizontal="center" vertical="top" wrapText="1"/>
    </xf>
    <xf numFmtId="0" fontId="118" fillId="0" borderId="0" xfId="3" applyFont="1" applyAlignment="1">
      <alignment horizontal="left" wrapText="1"/>
    </xf>
    <xf numFmtId="0" fontId="71" fillId="0" borderId="0" xfId="4" applyNumberFormat="1" applyFont="1" applyAlignment="1">
      <alignment horizontal="center" wrapText="1"/>
    </xf>
    <xf numFmtId="4" fontId="71" fillId="0" borderId="0" xfId="4" applyFont="1" applyAlignment="1">
      <alignment horizontal="right"/>
    </xf>
    <xf numFmtId="0" fontId="71" fillId="0" borderId="0" xfId="4" applyNumberFormat="1" applyFont="1"/>
    <xf numFmtId="0" fontId="71" fillId="0" borderId="0" xfId="4" applyNumberFormat="1" applyFont="1" applyAlignment="1">
      <alignment horizontal="left" vertical="center" wrapText="1"/>
    </xf>
    <xf numFmtId="0" fontId="71" fillId="0" borderId="0" xfId="3" applyFont="1"/>
    <xf numFmtId="0" fontId="71" fillId="0" borderId="0" xfId="3" applyFont="1" applyAlignment="1">
      <alignment horizontal="center"/>
    </xf>
    <xf numFmtId="4" fontId="71" fillId="0" borderId="0" xfId="3" applyNumberFormat="1" applyFont="1" applyAlignment="1">
      <alignment horizontal="right"/>
    </xf>
    <xf numFmtId="0" fontId="71" fillId="0" borderId="0" xfId="4" applyNumberFormat="1" applyFont="1" applyAlignment="1">
      <alignment horizontal="right"/>
    </xf>
    <xf numFmtId="49" fontId="71" fillId="0" borderId="0" xfId="4" quotePrefix="1" applyNumberFormat="1" applyFont="1" applyAlignment="1">
      <alignment horizontal="left" wrapText="1"/>
    </xf>
    <xf numFmtId="49" fontId="71" fillId="0" borderId="0" xfId="4" applyNumberFormat="1" applyFont="1" applyAlignment="1">
      <alignment horizontal="left"/>
    </xf>
    <xf numFmtId="4" fontId="71" fillId="0" borderId="0" xfId="3" applyNumberFormat="1" applyFont="1" applyAlignment="1">
      <alignment horizontal="right" wrapText="1"/>
    </xf>
    <xf numFmtId="49" fontId="71" fillId="0" borderId="0" xfId="4" applyNumberFormat="1" applyFont="1" applyAlignment="1">
      <alignment horizontal="left" wrapText="1"/>
    </xf>
    <xf numFmtId="0" fontId="80" fillId="0" borderId="0" xfId="4" applyNumberFormat="1" applyFont="1"/>
    <xf numFmtId="49" fontId="71" fillId="0" borderId="0" xfId="3" applyNumberFormat="1" applyFont="1" applyAlignment="1">
      <alignment horizontal="left" wrapText="1"/>
    </xf>
    <xf numFmtId="4" fontId="71" fillId="0" borderId="0" xfId="3" applyNumberFormat="1" applyFont="1" applyAlignment="1">
      <alignment horizontal="left"/>
    </xf>
    <xf numFmtId="0" fontId="129" fillId="0" borderId="0" xfId="3" applyFont="1" applyAlignment="1">
      <alignment horizontal="left" wrapText="1"/>
    </xf>
    <xf numFmtId="0" fontId="71" fillId="0" borderId="0" xfId="4" applyNumberFormat="1" applyFont="1" applyAlignment="1">
      <alignment horizontal="left" wrapText="1"/>
    </xf>
    <xf numFmtId="49" fontId="71" fillId="0" borderId="0" xfId="4" applyNumberFormat="1" applyFont="1" applyAlignment="1">
      <alignment horizontal="left" vertical="top" wrapText="1"/>
    </xf>
    <xf numFmtId="4" fontId="75" fillId="0" borderId="0" xfId="4" applyFont="1" applyAlignment="1">
      <alignment horizontal="left" vertical="top" wrapText="1"/>
    </xf>
    <xf numFmtId="2" fontId="75" fillId="0" borderId="0" xfId="4" applyNumberFormat="1" applyFont="1"/>
    <xf numFmtId="3" fontId="75" fillId="0" borderId="0" xfId="4" applyNumberFormat="1" applyFont="1" applyAlignment="1">
      <alignment horizontal="center"/>
    </xf>
    <xf numFmtId="49" fontId="75" fillId="0" borderId="0" xfId="4" applyNumberFormat="1" applyFont="1" applyAlignment="1">
      <alignment horizontal="center" vertical="top"/>
    </xf>
    <xf numFmtId="2" fontId="75" fillId="0" borderId="0" xfId="4" applyNumberFormat="1" applyFont="1" applyAlignment="1">
      <alignment horizontal="left"/>
    </xf>
    <xf numFmtId="4" fontId="75" fillId="0" borderId="0" xfId="4" applyFont="1" applyAlignment="1">
      <alignment horizontal="justify" vertical="top" wrapText="1"/>
    </xf>
    <xf numFmtId="3" fontId="71" fillId="0" borderId="0" xfId="4" applyNumberFormat="1" applyFont="1" applyAlignment="1">
      <alignment horizontal="center"/>
    </xf>
    <xf numFmtId="4" fontId="119" fillId="0" borderId="0" xfId="4" applyFont="1" applyAlignment="1">
      <alignment horizontal="justify" vertical="top" wrapText="1"/>
    </xf>
    <xf numFmtId="4" fontId="75" fillId="0" borderId="0" xfId="4" applyFont="1" applyAlignment="1">
      <alignment horizontal="justify" vertical="justify"/>
    </xf>
    <xf numFmtId="2" fontId="75" fillId="0" borderId="0" xfId="4" applyNumberFormat="1" applyFont="1" applyProtection="1">
      <protection locked="0"/>
    </xf>
    <xf numFmtId="4" fontId="10" fillId="0" borderId="0" xfId="4" applyFont="1" applyProtection="1">
      <protection locked="0"/>
    </xf>
    <xf numFmtId="4" fontId="75" fillId="0" borderId="0" xfId="4" applyFont="1" applyAlignment="1" applyProtection="1">
      <alignment horizontal="center" vertical="top"/>
      <protection locked="0"/>
    </xf>
    <xf numFmtId="2" fontId="75" fillId="0" borderId="0" xfId="4" applyNumberFormat="1" applyFont="1" applyAlignment="1" applyProtection="1">
      <alignment horizontal="left"/>
      <protection locked="0"/>
    </xf>
    <xf numFmtId="2" fontId="50" fillId="0" borderId="0" xfId="4" applyNumberFormat="1" applyFont="1" applyProtection="1">
      <protection locked="0"/>
    </xf>
    <xf numFmtId="4" fontId="34" fillId="0" borderId="0" xfId="4" applyFont="1" applyProtection="1">
      <protection locked="0"/>
    </xf>
    <xf numFmtId="4" fontId="50" fillId="0" borderId="0" xfId="4" applyFont="1" applyAlignment="1" applyProtection="1">
      <alignment horizontal="center" vertical="top"/>
      <protection locked="0"/>
    </xf>
    <xf numFmtId="49" fontId="130" fillId="0" borderId="0" xfId="4" applyNumberFormat="1" applyFont="1" applyAlignment="1">
      <alignment horizontal="justify" vertical="justify"/>
    </xf>
    <xf numFmtId="4" fontId="50" fillId="0" borderId="0" xfId="6" applyFont="1" applyProtection="1">
      <protection locked="0"/>
    </xf>
    <xf numFmtId="49" fontId="50" fillId="0" borderId="0" xfId="4" applyNumberFormat="1" applyFont="1" applyAlignment="1">
      <alignment horizontal="justify" vertical="justify"/>
    </xf>
    <xf numFmtId="2" fontId="50" fillId="0" borderId="0" xfId="4" applyNumberFormat="1" applyFont="1"/>
    <xf numFmtId="4" fontId="50" fillId="0" borderId="0" xfId="4" applyFont="1" applyProtection="1">
      <protection locked="0"/>
    </xf>
    <xf numFmtId="3" fontId="50" fillId="0" borderId="0" xfId="4" applyNumberFormat="1" applyFont="1" applyAlignment="1" applyProtection="1">
      <alignment horizontal="center"/>
      <protection locked="0"/>
    </xf>
    <xf numFmtId="4" fontId="50" fillId="0" borderId="0" xfId="4" applyFont="1"/>
    <xf numFmtId="4" fontId="75" fillId="0" borderId="0" xfId="4" applyFont="1" applyAlignment="1">
      <alignment vertical="top" wrapText="1"/>
    </xf>
    <xf numFmtId="4" fontId="10" fillId="0" borderId="0" xfId="4" applyFont="1" applyAlignment="1">
      <alignment horizontal="right"/>
    </xf>
    <xf numFmtId="4" fontId="75" fillId="0" borderId="0" xfId="4" applyFont="1" applyAlignment="1">
      <alignment horizontal="right"/>
    </xf>
    <xf numFmtId="49" fontId="75" fillId="0" borderId="0" xfId="4" applyNumberFormat="1" applyFont="1" applyAlignment="1">
      <alignment horizontal="center"/>
    </xf>
    <xf numFmtId="4" fontId="75" fillId="0" borderId="0" xfId="4" applyFont="1" applyProtection="1">
      <protection locked="0"/>
    </xf>
    <xf numFmtId="4" fontId="75" fillId="0" borderId="0" xfId="8" applyFont="1" applyProtection="1">
      <protection locked="0"/>
    </xf>
    <xf numFmtId="0" fontId="11" fillId="0" borderId="1" xfId="0" applyFont="1" applyBorder="1" applyAlignment="1" applyProtection="1">
      <alignment vertical="center" wrapText="1"/>
      <protection locked="0"/>
    </xf>
    <xf numFmtId="0" fontId="47" fillId="0" borderId="14" xfId="0" applyFont="1" applyBorder="1"/>
    <xf numFmtId="0" fontId="47" fillId="0" borderId="7" xfId="0" applyFont="1" applyBorder="1"/>
    <xf numFmtId="0" fontId="11" fillId="0" borderId="3" xfId="0" applyFont="1" applyBorder="1" applyAlignment="1">
      <alignment horizontal="left" vertical="top"/>
    </xf>
    <xf numFmtId="0" fontId="11" fillId="0" borderId="4" xfId="0" applyFont="1" applyBorder="1" applyAlignment="1">
      <alignment horizontal="center"/>
    </xf>
    <xf numFmtId="2" fontId="11" fillId="0" borderId="4" xfId="0" applyNumberFormat="1" applyFont="1" applyBorder="1" applyAlignment="1">
      <alignment horizontal="center"/>
    </xf>
    <xf numFmtId="0" fontId="11" fillId="0" borderId="6" xfId="0" applyFont="1" applyBorder="1" applyAlignment="1">
      <alignment horizontal="left" vertical="top"/>
    </xf>
    <xf numFmtId="0" fontId="11" fillId="0" borderId="7" xfId="0" applyFont="1" applyBorder="1" applyAlignment="1">
      <alignment horizontal="center"/>
    </xf>
    <xf numFmtId="2" fontId="11" fillId="0" borderId="7" xfId="0" applyNumberFormat="1" applyFont="1" applyBorder="1" applyAlignment="1">
      <alignment horizontal="center"/>
    </xf>
    <xf numFmtId="0" fontId="11" fillId="0" borderId="9" xfId="0" applyFont="1" applyBorder="1" applyAlignment="1">
      <alignment horizontal="left" vertical="top"/>
    </xf>
    <xf numFmtId="0" fontId="11" fillId="0" borderId="0" xfId="0" applyFont="1" applyAlignment="1">
      <alignment horizontal="center"/>
    </xf>
    <xf numFmtId="2" fontId="11" fillId="0" borderId="0" xfId="0" applyNumberFormat="1" applyFont="1" applyAlignment="1">
      <alignment horizontal="center"/>
    </xf>
    <xf numFmtId="0" fontId="11" fillId="0" borderId="11" xfId="0" applyFont="1" applyBorder="1" applyAlignment="1">
      <alignment horizontal="left" vertical="top"/>
    </xf>
    <xf numFmtId="0" fontId="11" fillId="0" borderId="1" xfId="0" applyFont="1" applyBorder="1" applyAlignment="1">
      <alignment horizontal="center"/>
    </xf>
    <xf numFmtId="2" fontId="11" fillId="0" borderId="1" xfId="0" applyNumberFormat="1" applyFont="1" applyBorder="1" applyAlignment="1">
      <alignment horizontal="center"/>
    </xf>
    <xf numFmtId="0" fontId="53" fillId="0" borderId="6" xfId="0" applyFont="1" applyBorder="1" applyAlignment="1">
      <alignment horizontal="left" vertical="top"/>
    </xf>
    <xf numFmtId="0" fontId="6" fillId="0" borderId="8" xfId="0" applyFont="1" applyBorder="1"/>
    <xf numFmtId="0" fontId="6" fillId="0" borderId="14" xfId="0" applyFont="1" applyBorder="1"/>
    <xf numFmtId="0" fontId="6" fillId="0" borderId="11" xfId="0" applyFont="1" applyBorder="1"/>
    <xf numFmtId="0" fontId="6" fillId="0" borderId="12" xfId="0" applyFont="1" applyBorder="1"/>
    <xf numFmtId="0" fontId="11" fillId="0" borderId="0" xfId="0" applyFont="1" applyAlignment="1">
      <alignment horizontal="left" vertical="top"/>
    </xf>
    <xf numFmtId="166" fontId="11" fillId="0" borderId="0" xfId="0" applyNumberFormat="1" applyFont="1" applyAlignment="1" applyProtection="1">
      <alignment horizontal="center"/>
      <protection locked="0"/>
    </xf>
    <xf numFmtId="0" fontId="6" fillId="0" borderId="14" xfId="0" applyFont="1" applyBorder="1" applyProtection="1">
      <protection locked="0"/>
    </xf>
    <xf numFmtId="0" fontId="6" fillId="0" borderId="0" xfId="0" applyFont="1" applyProtection="1">
      <protection locked="0"/>
    </xf>
    <xf numFmtId="0" fontId="47" fillId="0" borderId="14" xfId="0" applyFont="1" applyBorder="1" applyProtection="1">
      <protection locked="0"/>
    </xf>
    <xf numFmtId="0" fontId="47" fillId="0" borderId="16" xfId="0" applyFont="1" applyBorder="1"/>
    <xf numFmtId="0" fontId="47" fillId="0" borderId="16" xfId="0" applyFont="1" applyBorder="1" applyProtection="1">
      <protection locked="0"/>
    </xf>
    <xf numFmtId="0" fontId="47" fillId="0" borderId="1" xfId="0" applyFont="1" applyBorder="1"/>
    <xf numFmtId="0" fontId="6" fillId="0" borderId="3" xfId="0" applyFont="1" applyBorder="1"/>
    <xf numFmtId="0" fontId="6" fillId="0" borderId="4" xfId="0" applyFont="1" applyBorder="1"/>
    <xf numFmtId="0" fontId="53" fillId="0" borderId="11" xfId="0" applyFont="1" applyBorder="1" applyAlignment="1">
      <alignment horizontal="left" vertical="top"/>
    </xf>
    <xf numFmtId="0" fontId="53" fillId="0" borderId="1" xfId="0" applyFont="1" applyBorder="1" applyAlignment="1">
      <alignment vertical="top" wrapText="1"/>
    </xf>
    <xf numFmtId="0" fontId="9" fillId="0" borderId="7" xfId="0" applyFont="1" applyBorder="1"/>
    <xf numFmtId="0" fontId="53" fillId="0" borderId="1" xfId="0" applyFont="1" applyBorder="1" applyAlignment="1">
      <alignment horizontal="center"/>
    </xf>
    <xf numFmtId="2" fontId="53" fillId="0" borderId="1" xfId="0" applyNumberFormat="1" applyFont="1" applyBorder="1" applyAlignment="1">
      <alignment horizontal="center"/>
    </xf>
    <xf numFmtId="0" fontId="53" fillId="0" borderId="4" xfId="0" applyFont="1" applyBorder="1" applyAlignment="1">
      <alignment vertical="top" wrapText="1"/>
    </xf>
    <xf numFmtId="0" fontId="11" fillId="0" borderId="32" xfId="0" applyFont="1" applyBorder="1" applyAlignment="1">
      <alignment horizontal="left" vertical="top"/>
    </xf>
    <xf numFmtId="0" fontId="11" fillId="0" borderId="33" xfId="0" applyFont="1" applyBorder="1" applyAlignment="1">
      <alignment vertical="top" wrapText="1"/>
    </xf>
    <xf numFmtId="0" fontId="11" fillId="0" borderId="33" xfId="0" applyFont="1" applyBorder="1" applyAlignment="1">
      <alignment horizontal="center"/>
    </xf>
    <xf numFmtId="2" fontId="11" fillId="0" borderId="33" xfId="0" applyNumberFormat="1" applyFont="1" applyBorder="1" applyAlignment="1">
      <alignment horizontal="center"/>
    </xf>
    <xf numFmtId="0" fontId="11" fillId="0" borderId="35" xfId="0" applyFont="1" applyBorder="1" applyAlignment="1">
      <alignment horizontal="left" vertical="top"/>
    </xf>
    <xf numFmtId="0" fontId="11" fillId="0" borderId="36" xfId="0" applyFont="1" applyBorder="1" applyAlignment="1">
      <alignment vertical="top" wrapText="1"/>
    </xf>
    <xf numFmtId="0" fontId="11" fillId="0" borderId="36" xfId="0" applyFont="1" applyBorder="1" applyAlignment="1">
      <alignment horizontal="center"/>
    </xf>
    <xf numFmtId="2" fontId="11" fillId="0" borderId="36" xfId="0" applyNumberFormat="1" applyFont="1" applyBorder="1" applyAlignment="1">
      <alignment horizontal="center"/>
    </xf>
    <xf numFmtId="0" fontId="11" fillId="0" borderId="38" xfId="0" applyFont="1" applyBorder="1" applyAlignment="1">
      <alignment horizontal="left" vertical="top"/>
    </xf>
    <xf numFmtId="0" fontId="11" fillId="0" borderId="39" xfId="0" applyFont="1" applyBorder="1" applyAlignment="1">
      <alignment vertical="top" wrapText="1"/>
    </xf>
    <xf numFmtId="0" fontId="11" fillId="0" borderId="39" xfId="0" applyFont="1" applyBorder="1" applyAlignment="1">
      <alignment horizontal="center"/>
    </xf>
    <xf numFmtId="2" fontId="11" fillId="0" borderId="39" xfId="0" applyNumberFormat="1" applyFont="1" applyBorder="1" applyAlignment="1">
      <alignment horizontal="center"/>
    </xf>
    <xf numFmtId="0" fontId="6" fillId="0" borderId="9" xfId="0" applyFont="1" applyBorder="1"/>
    <xf numFmtId="0" fontId="6" fillId="0" borderId="10" xfId="0" applyFont="1" applyBorder="1"/>
    <xf numFmtId="0" fontId="6" fillId="0" borderId="15" xfId="0" applyFont="1" applyBorder="1"/>
    <xf numFmtId="0" fontId="6" fillId="0" borderId="15" xfId="0" applyFont="1" applyBorder="1" applyProtection="1">
      <protection locked="0"/>
    </xf>
    <xf numFmtId="0" fontId="6" fillId="0" borderId="38" xfId="0" applyFont="1" applyBorder="1"/>
    <xf numFmtId="166" fontId="11" fillId="0" borderId="8" xfId="0" applyNumberFormat="1" applyFont="1" applyBorder="1" applyAlignment="1">
      <alignment horizontal="center"/>
    </xf>
    <xf numFmtId="166" fontId="11" fillId="0" borderId="10" xfId="0" applyNumberFormat="1" applyFont="1" applyBorder="1" applyAlignment="1">
      <alignment horizontal="center"/>
    </xf>
    <xf numFmtId="166" fontId="11" fillId="0" borderId="12" xfId="0" applyNumberFormat="1" applyFont="1" applyBorder="1" applyAlignment="1">
      <alignment horizontal="center"/>
    </xf>
    <xf numFmtId="166" fontId="11" fillId="0" borderId="5" xfId="0" applyNumberFormat="1" applyFont="1" applyBorder="1" applyAlignment="1">
      <alignment horizontal="center"/>
    </xf>
    <xf numFmtId="0" fontId="47" fillId="0" borderId="15" xfId="0" applyFont="1" applyBorder="1"/>
    <xf numFmtId="0" fontId="47" fillId="0" borderId="0" xfId="0" applyFont="1"/>
    <xf numFmtId="0" fontId="6" fillId="0" borderId="0" xfId="0" applyFont="1" applyAlignment="1">
      <alignment horizontal="left"/>
    </xf>
    <xf numFmtId="0" fontId="53" fillId="0" borderId="0" xfId="0" applyFont="1" applyAlignment="1">
      <alignment horizontal="left"/>
    </xf>
    <xf numFmtId="164" fontId="11" fillId="0" borderId="8" xfId="0" applyNumberFormat="1" applyFont="1" applyBorder="1" applyAlignment="1">
      <alignment horizontal="center"/>
    </xf>
    <xf numFmtId="0" fontId="11" fillId="0" borderId="7" xfId="0" applyFont="1" applyBorder="1" applyAlignment="1">
      <alignment horizontal="left"/>
    </xf>
    <xf numFmtId="0" fontId="47" fillId="0" borderId="15" xfId="0" applyFont="1" applyBorder="1" applyProtection="1">
      <protection locked="0"/>
    </xf>
    <xf numFmtId="0" fontId="6" fillId="0" borderId="32" xfId="0" applyFont="1" applyBorder="1" applyAlignment="1">
      <alignment horizontal="left" vertical="top"/>
    </xf>
    <xf numFmtId="0" fontId="6" fillId="0" borderId="33" xfId="0" applyFont="1" applyBorder="1"/>
    <xf numFmtId="0" fontId="6" fillId="0" borderId="35" xfId="0" applyFont="1" applyBorder="1" applyAlignment="1">
      <alignment horizontal="left" vertical="top"/>
    </xf>
    <xf numFmtId="0" fontId="53" fillId="0" borderId="36" xfId="0" applyFont="1" applyBorder="1" applyAlignment="1">
      <alignment vertical="top" wrapText="1"/>
    </xf>
    <xf numFmtId="0" fontId="6" fillId="0" borderId="36" xfId="0" applyFont="1" applyBorder="1"/>
    <xf numFmtId="0" fontId="6" fillId="0" borderId="35" xfId="0" applyFont="1" applyBorder="1"/>
    <xf numFmtId="0" fontId="6" fillId="0" borderId="39" xfId="0" applyFont="1" applyBorder="1"/>
    <xf numFmtId="0" fontId="117" fillId="0" borderId="7" xfId="0" applyFont="1" applyBorder="1" applyAlignment="1">
      <alignment horizontal="center"/>
    </xf>
    <xf numFmtId="2" fontId="117" fillId="0" borderId="7" xfId="0" applyNumberFormat="1" applyFont="1" applyBorder="1" applyAlignment="1">
      <alignment horizontal="center"/>
    </xf>
    <xf numFmtId="0" fontId="51" fillId="3" borderId="0" xfId="75" applyFont="1" applyFill="1" applyAlignment="1">
      <alignment horizontal="right" vertical="top"/>
    </xf>
    <xf numFmtId="0" fontId="51" fillId="3" borderId="0" xfId="75" applyFont="1" applyFill="1" applyAlignment="1">
      <alignment horizontal="left" vertical="top"/>
    </xf>
    <xf numFmtId="0" fontId="51" fillId="3" borderId="0" xfId="75" applyFont="1" applyFill="1" applyAlignment="1">
      <alignment horizontal="center" vertical="top"/>
    </xf>
    <xf numFmtId="4" fontId="51" fillId="3" borderId="0" xfId="75" applyNumberFormat="1" applyFont="1" applyFill="1" applyAlignment="1" applyProtection="1">
      <alignment horizontal="center" vertical="top" wrapText="1"/>
      <protection locked="0"/>
    </xf>
    <xf numFmtId="0" fontId="20" fillId="0" borderId="0" xfId="75" applyFont="1" applyAlignment="1">
      <alignment horizontal="left" vertical="top"/>
    </xf>
    <xf numFmtId="0" fontId="20" fillId="0" borderId="0" xfId="75" applyFont="1" applyAlignment="1">
      <alignment horizontal="center" vertical="top"/>
    </xf>
    <xf numFmtId="4" fontId="20" fillId="0" borderId="0" xfId="75" applyNumberFormat="1" applyFont="1" applyAlignment="1" applyProtection="1">
      <alignment horizontal="center" vertical="top"/>
      <protection locked="0"/>
    </xf>
    <xf numFmtId="4" fontId="20" fillId="0" borderId="0" xfId="75" applyNumberFormat="1" applyFont="1" applyAlignment="1">
      <alignment horizontal="center" vertical="top"/>
    </xf>
    <xf numFmtId="0" fontId="20" fillId="0" borderId="0" xfId="75" applyFont="1" applyAlignment="1">
      <alignment horizontal="right" vertical="top"/>
    </xf>
    <xf numFmtId="0" fontId="49" fillId="0" borderId="0" xfId="75" applyFont="1" applyAlignment="1">
      <alignment horizontal="right" vertical="top"/>
    </xf>
    <xf numFmtId="0" fontId="49" fillId="0" borderId="0" xfId="75" applyFont="1" applyAlignment="1">
      <alignment horizontal="left" vertical="top"/>
    </xf>
    <xf numFmtId="0" fontId="49" fillId="0" borderId="0" xfId="75" applyFont="1" applyAlignment="1">
      <alignment horizontal="center" vertical="top"/>
    </xf>
    <xf numFmtId="4" fontId="49" fillId="0" borderId="0" xfId="75" applyNumberFormat="1" applyFont="1" applyAlignment="1" applyProtection="1">
      <alignment horizontal="center" vertical="top"/>
      <protection locked="0"/>
    </xf>
    <xf numFmtId="4" fontId="49" fillId="0" borderId="0" xfId="75" applyNumberFormat="1" applyFont="1" applyAlignment="1">
      <alignment horizontal="center" vertical="top"/>
    </xf>
    <xf numFmtId="0" fontId="50" fillId="0" borderId="0" xfId="75" applyFont="1" applyAlignment="1">
      <alignment vertical="top"/>
    </xf>
    <xf numFmtId="0" fontId="50" fillId="0" borderId="0" xfId="75" applyFont="1" applyAlignment="1">
      <alignment horizontal="left" vertical="top"/>
    </xf>
    <xf numFmtId="0" fontId="34" fillId="0" borderId="0" xfId="75" applyFont="1" applyAlignment="1">
      <alignment horizontal="center" vertical="top"/>
    </xf>
    <xf numFmtId="4" fontId="34" fillId="0" borderId="0" xfId="75" applyNumberFormat="1" applyFont="1" applyAlignment="1" applyProtection="1">
      <alignment horizontal="center" vertical="top"/>
      <protection locked="0"/>
    </xf>
    <xf numFmtId="4" fontId="34" fillId="0" borderId="0" xfId="75" applyNumberFormat="1" applyFont="1" applyAlignment="1">
      <alignment horizontal="center" vertical="top"/>
    </xf>
    <xf numFmtId="0" fontId="34" fillId="0" borderId="0" xfId="75" applyFont="1" applyAlignment="1">
      <alignment horizontal="right" vertical="top"/>
    </xf>
    <xf numFmtId="0" fontId="34" fillId="0" borderId="0" xfId="75" applyFont="1" applyAlignment="1">
      <alignment horizontal="left" vertical="top"/>
    </xf>
    <xf numFmtId="0" fontId="50" fillId="0" borderId="0" xfId="75" applyFont="1" applyAlignment="1">
      <alignment horizontal="center" vertical="top"/>
    </xf>
    <xf numFmtId="4" fontId="50" fillId="0" borderId="0" xfId="75" applyNumberFormat="1" applyFont="1" applyAlignment="1" applyProtection="1">
      <alignment horizontal="center" vertical="top"/>
      <protection locked="0"/>
    </xf>
    <xf numFmtId="4" fontId="50" fillId="0" borderId="0" xfId="75" applyNumberFormat="1" applyFont="1" applyAlignment="1">
      <alignment horizontal="center" vertical="top"/>
    </xf>
    <xf numFmtId="0" fontId="50" fillId="0" borderId="0" xfId="75" applyFont="1" applyAlignment="1">
      <alignment horizontal="right" vertical="top"/>
    </xf>
    <xf numFmtId="0" fontId="48" fillId="0" borderId="1" xfId="75" applyFont="1" applyBorder="1" applyAlignment="1">
      <alignment horizontal="left" vertical="top" wrapText="1"/>
    </xf>
    <xf numFmtId="49" fontId="52" fillId="0" borderId="17" xfId="75" applyNumberFormat="1" applyFont="1" applyBorder="1" applyAlignment="1">
      <alignment horizontal="right" vertical="top"/>
    </xf>
    <xf numFmtId="49" fontId="52" fillId="0" borderId="17" xfId="75" applyNumberFormat="1" applyFont="1" applyBorder="1" applyAlignment="1">
      <alignment horizontal="left" vertical="top"/>
    </xf>
    <xf numFmtId="0" fontId="53" fillId="0" borderId="17" xfId="75" applyFont="1" applyBorder="1" applyAlignment="1">
      <alignment horizontal="left" vertical="top"/>
    </xf>
    <xf numFmtId="0" fontId="11" fillId="0" borderId="17" xfId="75" applyFont="1" applyBorder="1" applyAlignment="1">
      <alignment horizontal="center" vertical="top"/>
    </xf>
    <xf numFmtId="3" fontId="11" fillId="0" borderId="17" xfId="75" applyNumberFormat="1" applyFont="1" applyBorder="1" applyAlignment="1">
      <alignment horizontal="center" vertical="top"/>
    </xf>
    <xf numFmtId="4" fontId="11" fillId="0" borderId="17" xfId="75" applyNumberFormat="1" applyFont="1" applyBorder="1" applyAlignment="1" applyProtection="1">
      <alignment horizontal="center" vertical="top"/>
      <protection locked="0"/>
    </xf>
    <xf numFmtId="4" fontId="11" fillId="0" borderId="17" xfId="75" applyNumberFormat="1" applyFont="1" applyBorder="1" applyAlignment="1">
      <alignment horizontal="center" vertical="top"/>
    </xf>
    <xf numFmtId="0" fontId="54" fillId="0" borderId="0" xfId="75" applyFont="1" applyAlignment="1">
      <alignment horizontal="center" vertical="center"/>
    </xf>
    <xf numFmtId="0" fontId="16" fillId="0" borderId="0" xfId="75" applyFont="1" applyAlignment="1">
      <alignment horizontal="center" vertical="center"/>
    </xf>
    <xf numFmtId="4" fontId="16" fillId="0" borderId="0" xfId="75" applyNumberFormat="1" applyFont="1" applyAlignment="1">
      <alignment horizontal="center" vertical="center"/>
    </xf>
    <xf numFmtId="0" fontId="55" fillId="0" borderId="0" xfId="75" applyFont="1" applyAlignment="1" applyProtection="1">
      <alignment horizontal="center" vertical="center" wrapText="1"/>
      <protection locked="0"/>
    </xf>
    <xf numFmtId="0" fontId="56" fillId="0" borderId="0" xfId="75" applyFont="1" applyAlignment="1" applyProtection="1">
      <alignment horizontal="center" vertical="center" wrapText="1"/>
      <protection locked="0"/>
    </xf>
    <xf numFmtId="165" fontId="57" fillId="0" borderId="0" xfId="75" applyNumberFormat="1" applyFont="1" applyAlignment="1" applyProtection="1">
      <alignment horizontal="right" vertical="top"/>
      <protection locked="0"/>
    </xf>
    <xf numFmtId="0" fontId="58" fillId="0" borderId="0" xfId="75" applyFont="1" applyAlignment="1">
      <alignment vertical="top" wrapText="1"/>
    </xf>
    <xf numFmtId="0" fontId="59" fillId="0" borderId="0" xfId="75" applyFont="1" applyAlignment="1" applyProtection="1">
      <alignment horizontal="left" vertical="top" wrapText="1"/>
      <protection locked="0"/>
    </xf>
    <xf numFmtId="0" fontId="60" fillId="0" borderId="0" xfId="75" applyFont="1" applyAlignment="1">
      <alignment horizontal="left" vertical="top" wrapText="1"/>
    </xf>
    <xf numFmtId="0" fontId="60" fillId="0" borderId="0" xfId="75" applyFont="1" applyAlignment="1">
      <alignment horizontal="center" vertical="center" wrapText="1"/>
    </xf>
    <xf numFmtId="0" fontId="48" fillId="0" borderId="0" xfId="75" applyFont="1" applyAlignment="1">
      <alignment horizontal="left" vertical="center" wrapText="1"/>
    </xf>
    <xf numFmtId="0" fontId="1" fillId="0" borderId="0" xfId="75" applyAlignment="1">
      <alignment horizontal="right" vertical="center"/>
    </xf>
    <xf numFmtId="0" fontId="1" fillId="0" borderId="0" xfId="75" applyAlignment="1">
      <alignment horizontal="left" vertical="center"/>
    </xf>
    <xf numFmtId="0" fontId="16" fillId="0" borderId="0" xfId="75" applyFont="1">
      <alignment vertical="center"/>
    </xf>
    <xf numFmtId="0" fontId="54" fillId="0" borderId="1" xfId="75" applyFont="1" applyBorder="1" applyAlignment="1">
      <alignment horizontal="center" vertical="center"/>
    </xf>
    <xf numFmtId="0" fontId="16" fillId="0" borderId="1" xfId="75" applyFont="1" applyBorder="1" applyAlignment="1">
      <alignment horizontal="center" vertical="center"/>
    </xf>
    <xf numFmtId="4" fontId="16" fillId="0" borderId="1" xfId="75" applyNumberFormat="1" applyFont="1" applyBorder="1" applyAlignment="1">
      <alignment horizontal="center" vertical="center"/>
    </xf>
    <xf numFmtId="0" fontId="1" fillId="0" borderId="1" xfId="75" applyBorder="1" applyAlignment="1">
      <alignment horizontal="right" vertical="top"/>
    </xf>
    <xf numFmtId="0" fontId="1" fillId="0" borderId="1" xfId="75" applyBorder="1" applyAlignment="1">
      <alignment horizontal="left" vertical="top"/>
    </xf>
    <xf numFmtId="0" fontId="53" fillId="0" borderId="1" xfId="75" applyFont="1" applyBorder="1" applyAlignment="1">
      <alignment horizontal="left" vertical="top" wrapText="1"/>
    </xf>
    <xf numFmtId="0" fontId="1" fillId="0" borderId="1" xfId="75" applyBorder="1" applyAlignment="1">
      <alignment horizontal="center" vertical="center"/>
    </xf>
    <xf numFmtId="4" fontId="61" fillId="0" borderId="1" xfId="75" applyNumberFormat="1" applyFont="1" applyBorder="1" applyAlignment="1">
      <alignment horizontal="center" vertical="center"/>
    </xf>
    <xf numFmtId="0" fontId="49" fillId="0" borderId="0" xfId="13" applyFont="1" applyAlignment="1">
      <alignment horizontal="right" vertical="top"/>
    </xf>
    <xf numFmtId="49" fontId="34" fillId="0" borderId="0" xfId="13" applyNumberFormat="1" applyFont="1" applyAlignment="1">
      <alignment horizontal="left" vertical="top"/>
    </xf>
    <xf numFmtId="0" fontId="1" fillId="0" borderId="3" xfId="75" applyBorder="1" applyAlignment="1">
      <alignment horizontal="right" vertical="top"/>
    </xf>
    <xf numFmtId="0" fontId="1" fillId="0" borderId="5" xfId="75" applyBorder="1" applyAlignment="1">
      <alignment horizontal="left" vertical="top"/>
    </xf>
    <xf numFmtId="0" fontId="24" fillId="0" borderId="0" xfId="13" applyFont="1" applyAlignment="1">
      <alignment horizontal="left"/>
    </xf>
    <xf numFmtId="0" fontId="1" fillId="0" borderId="0" xfId="13" applyAlignment="1">
      <alignment horizontal="left"/>
    </xf>
    <xf numFmtId="0" fontId="24" fillId="0" borderId="1" xfId="13" applyFont="1" applyBorder="1" applyAlignment="1">
      <alignment horizontal="left"/>
    </xf>
    <xf numFmtId="0" fontId="0" fillId="0" borderId="0" xfId="13" applyFont="1">
      <alignment vertical="center"/>
    </xf>
    <xf numFmtId="0" fontId="20" fillId="0" borderId="0" xfId="13" applyFont="1" applyAlignment="1">
      <alignment vertical="top"/>
    </xf>
    <xf numFmtId="0" fontId="22" fillId="0" borderId="0" xfId="13" applyFont="1" applyAlignment="1">
      <alignment vertical="top"/>
    </xf>
    <xf numFmtId="0" fontId="1" fillId="0" borderId="1" xfId="75" applyBorder="1">
      <alignment vertical="center"/>
    </xf>
    <xf numFmtId="0" fontId="24" fillId="0" borderId="1" xfId="13" applyFont="1" applyBorder="1" applyAlignment="1">
      <alignment horizontal="right" vertical="center" wrapText="1"/>
    </xf>
    <xf numFmtId="0" fontId="48" fillId="0" borderId="0" xfId="75" applyFont="1" applyAlignment="1">
      <alignment vertical="top" wrapText="1"/>
    </xf>
    <xf numFmtId="0" fontId="45" fillId="0" borderId="14" xfId="0" applyFont="1" applyBorder="1" applyAlignment="1">
      <alignment horizontal="left"/>
    </xf>
    <xf numFmtId="0" fontId="71" fillId="0" borderId="14" xfId="0" applyFont="1" applyBorder="1" applyAlignment="1">
      <alignment horizontal="left"/>
    </xf>
    <xf numFmtId="164" fontId="71" fillId="0" borderId="8" xfId="0" applyNumberFormat="1" applyFont="1" applyBorder="1" applyAlignment="1">
      <alignment horizontal="center"/>
    </xf>
    <xf numFmtId="0" fontId="45" fillId="0" borderId="16" xfId="0" applyFont="1" applyBorder="1" applyAlignment="1">
      <alignment horizontal="left"/>
    </xf>
    <xf numFmtId="0" fontId="71" fillId="0" borderId="16" xfId="0" applyFont="1" applyBorder="1" applyAlignment="1">
      <alignment horizontal="left"/>
    </xf>
    <xf numFmtId="164" fontId="71" fillId="0" borderId="12" xfId="0" applyNumberFormat="1" applyFont="1" applyBorder="1" applyAlignment="1">
      <alignment horizontal="center"/>
    </xf>
    <xf numFmtId="0" fontId="53" fillId="0" borderId="7" xfId="0" applyFont="1" applyBorder="1" applyAlignment="1">
      <alignment horizontal="left" vertical="top" wrapText="1"/>
    </xf>
    <xf numFmtId="0" fontId="53" fillId="0" borderId="0" xfId="0" applyFont="1" applyAlignment="1">
      <alignment horizontal="center" vertical="top" wrapText="1"/>
    </xf>
    <xf numFmtId="0" fontId="53" fillId="0" borderId="4" xfId="0" applyFont="1" applyBorder="1" applyAlignment="1">
      <alignment horizontal="left" vertical="top" wrapText="1"/>
    </xf>
    <xf numFmtId="0" fontId="6" fillId="0" borderId="0" xfId="0" applyFont="1" applyAlignment="1">
      <alignment horizontal="center"/>
    </xf>
    <xf numFmtId="0" fontId="53" fillId="0" borderId="0" xfId="0" applyFont="1" applyAlignment="1">
      <alignment horizontal="center"/>
    </xf>
    <xf numFmtId="0" fontId="45" fillId="0" borderId="14" xfId="0" applyFont="1" applyBorder="1" applyAlignment="1">
      <alignment horizontal="center"/>
    </xf>
    <xf numFmtId="0" fontId="45" fillId="0" borderId="16" xfId="0" applyFont="1" applyBorder="1" applyAlignment="1">
      <alignment horizontal="center"/>
    </xf>
    <xf numFmtId="0" fontId="53" fillId="0" borderId="4" xfId="0" applyFont="1" applyBorder="1" applyAlignment="1">
      <alignment horizontal="center"/>
    </xf>
    <xf numFmtId="0" fontId="53" fillId="0" borderId="7" xfId="0" applyFont="1" applyBorder="1" applyAlignment="1">
      <alignment horizontal="center"/>
    </xf>
    <xf numFmtId="0" fontId="71" fillId="0" borderId="8" xfId="0" applyFont="1" applyBorder="1" applyAlignment="1">
      <alignment horizontal="center"/>
    </xf>
    <xf numFmtId="0" fontId="71" fillId="0" borderId="12" xfId="0" applyFont="1" applyBorder="1" applyAlignment="1">
      <alignment horizontal="center"/>
    </xf>
    <xf numFmtId="0" fontId="53" fillId="0" borderId="7" xfId="0" applyFont="1" applyBorder="1" applyAlignment="1">
      <alignment horizontal="center" vertical="top" wrapText="1"/>
    </xf>
    <xf numFmtId="164" fontId="11" fillId="0" borderId="0" xfId="0" applyNumberFormat="1" applyFont="1" applyAlignment="1">
      <alignment horizontal="center"/>
    </xf>
    <xf numFmtId="0" fontId="53" fillId="0" borderId="4" xfId="0" applyFont="1" applyBorder="1" applyAlignment="1">
      <alignment horizontal="left" vertical="top"/>
    </xf>
    <xf numFmtId="0" fontId="11" fillId="0" borderId="4" xfId="0" applyFont="1" applyBorder="1" applyAlignment="1">
      <alignment horizontal="left" vertical="top"/>
    </xf>
    <xf numFmtId="0" fontId="53" fillId="0" borderId="0" xfId="0" applyFont="1" applyAlignment="1">
      <alignment horizontal="left" vertical="top"/>
    </xf>
    <xf numFmtId="0" fontId="71" fillId="0" borderId="16" xfId="0" applyFont="1" applyBorder="1" applyAlignment="1">
      <alignment horizontal="left" vertical="top"/>
    </xf>
    <xf numFmtId="0" fontId="53" fillId="0" borderId="9" xfId="0" applyFont="1" applyBorder="1" applyAlignment="1">
      <alignment horizontal="left" vertical="top"/>
    </xf>
    <xf numFmtId="0" fontId="6" fillId="0" borderId="0" xfId="0" applyFont="1" applyAlignment="1">
      <alignment horizontal="left" vertical="top"/>
    </xf>
    <xf numFmtId="0" fontId="117" fillId="0" borderId="0" xfId="0" applyFont="1" applyAlignment="1">
      <alignment horizontal="left" vertical="top"/>
    </xf>
    <xf numFmtId="0" fontId="11" fillId="0" borderId="4" xfId="0" applyFont="1" applyBorder="1" applyAlignment="1">
      <alignment horizontal="left"/>
    </xf>
    <xf numFmtId="0" fontId="11" fillId="0" borderId="4" xfId="0" applyFont="1" applyBorder="1" applyAlignment="1">
      <alignment horizontal="left" vertical="top" wrapText="1"/>
    </xf>
    <xf numFmtId="0" fontId="53" fillId="0" borderId="7" xfId="0" applyFont="1" applyBorder="1" applyAlignment="1">
      <alignment horizontal="center" vertical="top"/>
    </xf>
    <xf numFmtId="44" fontId="11" fillId="0" borderId="8" xfId="0" applyNumberFormat="1" applyFont="1" applyBorder="1" applyAlignment="1">
      <alignment horizontal="center" vertical="top"/>
    </xf>
    <xf numFmtId="0" fontId="53" fillId="0" borderId="0" xfId="0" applyFont="1" applyAlignment="1">
      <alignment horizontal="center" vertical="top"/>
    </xf>
    <xf numFmtId="44" fontId="11" fillId="0" borderId="10" xfId="0" applyNumberFormat="1" applyFont="1" applyBorder="1" applyAlignment="1">
      <alignment horizontal="center" vertical="top"/>
    </xf>
    <xf numFmtId="0" fontId="53" fillId="0" borderId="4" xfId="0" applyFont="1" applyBorder="1" applyAlignment="1">
      <alignment horizontal="left"/>
    </xf>
    <xf numFmtId="164" fontId="9" fillId="0" borderId="5" xfId="0" applyNumberFormat="1" applyFont="1" applyBorder="1" applyAlignment="1">
      <alignment horizontal="center"/>
    </xf>
    <xf numFmtId="0" fontId="9" fillId="0" borderId="4" xfId="0" applyFont="1" applyBorder="1" applyAlignment="1">
      <alignment horizontal="left"/>
    </xf>
    <xf numFmtId="2" fontId="121" fillId="0" borderId="0" xfId="4" applyNumberFormat="1" applyFont="1" applyAlignment="1" applyProtection="1">
      <alignment vertical="center"/>
      <protection locked="0"/>
    </xf>
    <xf numFmtId="4" fontId="107" fillId="0" borderId="0" xfId="4" applyFont="1" applyProtection="1">
      <protection locked="0"/>
    </xf>
    <xf numFmtId="2" fontId="122" fillId="0" borderId="0" xfId="4" applyNumberFormat="1" applyFont="1" applyAlignment="1" applyProtection="1">
      <alignment vertical="center"/>
      <protection locked="0"/>
    </xf>
    <xf numFmtId="2" fontId="123" fillId="0" borderId="0" xfId="4" applyNumberFormat="1" applyFont="1" applyAlignment="1" applyProtection="1">
      <alignment vertical="center"/>
      <protection locked="0"/>
    </xf>
    <xf numFmtId="2" fontId="122" fillId="0" borderId="0" xfId="4" applyNumberFormat="1" applyFont="1" applyProtection="1">
      <protection locked="0"/>
    </xf>
    <xf numFmtId="4" fontId="69" fillId="31" borderId="30" xfId="4" applyFont="1" applyFill="1" applyBorder="1" applyAlignment="1" applyProtection="1">
      <alignment horizontal="left"/>
      <protection locked="0"/>
    </xf>
    <xf numFmtId="2" fontId="69" fillId="31" borderId="30" xfId="4" applyNumberFormat="1" applyFont="1" applyFill="1" applyBorder="1" applyAlignment="1" applyProtection="1">
      <alignment horizontal="left"/>
      <protection locked="0"/>
    </xf>
    <xf numFmtId="4" fontId="116" fillId="0" borderId="0" xfId="4" applyFont="1" applyProtection="1">
      <protection locked="0"/>
    </xf>
    <xf numFmtId="2" fontId="124" fillId="0" borderId="0" xfId="4" applyNumberFormat="1" applyFont="1" applyProtection="1">
      <protection locked="0"/>
    </xf>
    <xf numFmtId="4" fontId="71" fillId="0" borderId="0" xfId="3" applyNumberFormat="1" applyFont="1" applyProtection="1">
      <protection locked="0"/>
    </xf>
    <xf numFmtId="0" fontId="10" fillId="0" borderId="0" xfId="3" applyFont="1" applyProtection="1">
      <protection locked="0"/>
    </xf>
    <xf numFmtId="4" fontId="71" fillId="0" borderId="0" xfId="4" applyFont="1" applyAlignment="1" applyProtection="1">
      <alignment vertical="center"/>
      <protection locked="0"/>
    </xf>
    <xf numFmtId="0" fontId="71" fillId="0" borderId="0" xfId="4" applyNumberFormat="1" applyFont="1" applyAlignment="1" applyProtection="1">
      <alignment vertical="center"/>
      <protection locked="0"/>
    </xf>
    <xf numFmtId="4" fontId="116" fillId="0" borderId="31" xfId="4" applyFont="1" applyBorder="1" applyProtection="1">
      <protection locked="0"/>
    </xf>
    <xf numFmtId="2" fontId="124" fillId="0" borderId="31" xfId="4" applyNumberFormat="1" applyFont="1" applyBorder="1" applyProtection="1">
      <protection locked="0"/>
    </xf>
    <xf numFmtId="4" fontId="111" fillId="0" borderId="0" xfId="4" applyFont="1" applyProtection="1">
      <protection locked="0"/>
    </xf>
    <xf numFmtId="2" fontId="125" fillId="0" borderId="0" xfId="4" applyNumberFormat="1" applyFont="1" applyProtection="1">
      <protection locked="0"/>
    </xf>
    <xf numFmtId="4" fontId="75" fillId="0" borderId="0" xfId="8" applyFont="1"/>
    <xf numFmtId="0" fontId="75" fillId="0" borderId="0" xfId="3" applyFont="1"/>
    <xf numFmtId="4" fontId="75" fillId="0" borderId="0" xfId="3" applyNumberFormat="1" applyFont="1"/>
    <xf numFmtId="0" fontId="71" fillId="0" borderId="0" xfId="4" applyNumberFormat="1" applyFont="1" applyAlignment="1">
      <alignment vertical="center"/>
    </xf>
    <xf numFmtId="4" fontId="71" fillId="0" borderId="0" xfId="4" applyFont="1" applyAlignment="1">
      <alignment vertical="center"/>
    </xf>
    <xf numFmtId="4" fontId="131" fillId="0" borderId="0" xfId="4" applyFont="1"/>
    <xf numFmtId="49" fontId="75" fillId="0" borderId="0" xfId="4" applyNumberFormat="1" applyFont="1" applyAlignment="1">
      <alignment horizontal="justify" vertical="justify"/>
    </xf>
    <xf numFmtId="49" fontId="119" fillId="0" borderId="0" xfId="4" applyNumberFormat="1" applyFont="1" applyAlignment="1">
      <alignment horizontal="justify" vertical="justify"/>
    </xf>
    <xf numFmtId="4" fontId="75" fillId="0" borderId="0" xfId="8" applyFont="1" applyAlignment="1">
      <alignment horizontal="center" vertical="top"/>
    </xf>
    <xf numFmtId="4" fontId="119" fillId="0" borderId="0" xfId="8" applyFont="1" applyAlignment="1">
      <alignment horizontal="justify" vertical="justify"/>
    </xf>
    <xf numFmtId="0" fontId="75" fillId="0" borderId="0" xfId="3" applyFont="1" applyAlignment="1">
      <alignment horizontal="justify" vertical="top" wrapText="1"/>
    </xf>
    <xf numFmtId="49" fontId="75" fillId="0" borderId="0" xfId="3" applyNumberFormat="1" applyFont="1" applyAlignment="1">
      <alignment horizontal="center" vertical="top"/>
    </xf>
    <xf numFmtId="0" fontId="71" fillId="0" borderId="0" xfId="4" applyNumberFormat="1" applyFont="1" applyAlignment="1">
      <alignment vertical="top" wrapText="1"/>
    </xf>
    <xf numFmtId="3" fontId="71" fillId="0" borderId="0" xfId="4" applyNumberFormat="1" applyFont="1" applyAlignment="1">
      <alignment horizontal="right"/>
    </xf>
    <xf numFmtId="0" fontId="45" fillId="0" borderId="0" xfId="4" applyNumberFormat="1" applyFont="1" applyAlignment="1">
      <alignment horizontal="right" vertical="top"/>
    </xf>
    <xf numFmtId="4" fontId="71" fillId="0" borderId="0" xfId="4" applyFont="1" applyAlignment="1">
      <alignment horizontal="left"/>
    </xf>
    <xf numFmtId="3" fontId="71" fillId="0" borderId="0" xfId="4" applyNumberFormat="1" applyFont="1" applyAlignment="1">
      <alignment horizontal="right" wrapText="1"/>
    </xf>
    <xf numFmtId="49" fontId="75" fillId="0" borderId="0" xfId="4" applyNumberFormat="1" applyFont="1" applyAlignment="1">
      <alignment horizontal="justify" vertical="top"/>
    </xf>
    <xf numFmtId="4" fontId="75" fillId="0" borderId="0" xfId="4" applyFont="1" applyAlignment="1">
      <alignment horizontal="left"/>
    </xf>
    <xf numFmtId="0" fontId="119" fillId="0" borderId="0" xfId="3" applyFont="1" applyAlignment="1">
      <alignment horizontal="justify" vertical="top" wrapText="1"/>
    </xf>
    <xf numFmtId="4" fontId="50" fillId="0" borderId="0" xfId="4" applyFont="1" applyAlignment="1">
      <alignment horizontal="center" vertical="top"/>
    </xf>
    <xf numFmtId="49" fontId="71" fillId="0" borderId="0" xfId="4" applyNumberFormat="1" applyFont="1" applyAlignment="1">
      <alignment horizontal="justify" vertical="justify"/>
    </xf>
    <xf numFmtId="0" fontId="119" fillId="0" borderId="0" xfId="4" applyNumberFormat="1" applyFont="1" applyAlignment="1">
      <alignment vertical="top" wrapText="1"/>
    </xf>
    <xf numFmtId="49" fontId="75" fillId="0" borderId="0" xfId="4" applyNumberFormat="1" applyFont="1" applyAlignment="1">
      <alignment vertical="top" wrapText="1"/>
    </xf>
    <xf numFmtId="49" fontId="119" fillId="0" borderId="0" xfId="4" applyNumberFormat="1" applyFont="1" applyAlignment="1">
      <alignment vertical="top" wrapText="1"/>
    </xf>
    <xf numFmtId="2" fontId="125" fillId="0" borderId="0" xfId="4" applyNumberFormat="1" applyFont="1" applyAlignment="1" applyProtection="1">
      <alignment horizontal="center"/>
      <protection locked="0"/>
    </xf>
    <xf numFmtId="2" fontId="11" fillId="0" borderId="0" xfId="4" applyNumberFormat="1" applyAlignment="1" applyProtection="1">
      <alignment horizontal="center"/>
      <protection locked="0"/>
    </xf>
    <xf numFmtId="2" fontId="12" fillId="0" borderId="0" xfId="4" applyNumberFormat="1" applyFont="1" applyAlignment="1" applyProtection="1">
      <alignment horizontal="center" wrapText="1"/>
      <protection locked="0"/>
    </xf>
    <xf numFmtId="2" fontId="12" fillId="0" borderId="0" xfId="4" applyNumberFormat="1" applyFont="1" applyAlignment="1" applyProtection="1">
      <alignment horizontal="center"/>
      <protection locked="0"/>
    </xf>
    <xf numFmtId="2" fontId="127" fillId="0" borderId="0" xfId="4" applyNumberFormat="1" applyFont="1" applyAlignment="1" applyProtection="1">
      <alignment horizontal="center" wrapText="1"/>
      <protection locked="0"/>
    </xf>
    <xf numFmtId="2" fontId="71" fillId="0" borderId="0" xfId="3" applyNumberFormat="1" applyFont="1" applyAlignment="1" applyProtection="1">
      <alignment horizontal="center"/>
      <protection locked="0"/>
    </xf>
    <xf numFmtId="2" fontId="71" fillId="0" borderId="0" xfId="3" applyNumberFormat="1" applyFont="1" applyAlignment="1" applyProtection="1">
      <alignment horizontal="center" wrapText="1"/>
      <protection locked="0"/>
    </xf>
    <xf numFmtId="2" fontId="10" fillId="0" borderId="0" xfId="4" applyNumberFormat="1" applyFont="1" applyProtection="1">
      <protection locked="0"/>
    </xf>
    <xf numFmtId="2" fontId="131" fillId="0" borderId="0" xfId="4" applyNumberFormat="1" applyFont="1" applyProtection="1">
      <protection locked="0"/>
    </xf>
    <xf numFmtId="2" fontId="132" fillId="0" borderId="0" xfId="4" applyNumberFormat="1" applyFont="1" applyProtection="1">
      <protection locked="0"/>
    </xf>
    <xf numFmtId="4" fontId="108" fillId="0" borderId="0" xfId="4" applyFont="1" applyAlignment="1" applyProtection="1">
      <alignment vertical="center"/>
      <protection locked="0"/>
    </xf>
    <xf numFmtId="4" fontId="111" fillId="0" borderId="0" xfId="4" applyFont="1" applyAlignment="1" applyProtection="1">
      <alignment vertical="center"/>
      <protection locked="0"/>
    </xf>
    <xf numFmtId="4" fontId="114" fillId="0" borderId="0" xfId="4" applyFont="1" applyAlignment="1" applyProtection="1">
      <alignment vertical="center"/>
      <protection locked="0"/>
    </xf>
    <xf numFmtId="2" fontId="100" fillId="29" borderId="28" xfId="6" applyNumberFormat="1" applyFont="1" applyFill="1" applyBorder="1" applyProtection="1">
      <protection locked="0"/>
    </xf>
    <xf numFmtId="0" fontId="11" fillId="0" borderId="0" xfId="12" applyAlignment="1">
      <alignment horizontal="left" vertical="top" wrapText="1"/>
    </xf>
    <xf numFmtId="0" fontId="11" fillId="0" borderId="7" xfId="12" applyBorder="1" applyAlignment="1">
      <alignment horizontal="left" vertical="top" wrapText="1"/>
    </xf>
    <xf numFmtId="0" fontId="53" fillId="0" borderId="0" xfId="12" applyFont="1" applyAlignment="1">
      <alignment horizontal="left" vertical="top" wrapText="1"/>
    </xf>
    <xf numFmtId="0" fontId="11" fillId="0" borderId="7" xfId="0" quotePrefix="1" applyFont="1" applyBorder="1" applyAlignment="1" applyProtection="1">
      <alignment horizontal="left" vertical="top" wrapText="1"/>
      <protection locked="0"/>
    </xf>
    <xf numFmtId="0" fontId="53" fillId="0" borderId="0" xfId="0" quotePrefix="1" applyFont="1" applyAlignment="1" applyProtection="1">
      <alignment horizontal="left" vertical="top" wrapText="1"/>
      <protection locked="0"/>
    </xf>
    <xf numFmtId="0" fontId="6" fillId="0" borderId="0" xfId="0" applyFont="1" applyAlignment="1">
      <alignment horizontal="center" vertical="center" wrapText="1"/>
    </xf>
    <xf numFmtId="0" fontId="76" fillId="0" borderId="0" xfId="13" applyFont="1" applyAlignment="1">
      <alignment horizontal="left" vertical="top" wrapText="1"/>
    </xf>
    <xf numFmtId="0" fontId="47" fillId="0" borderId="3" xfId="74" applyFont="1" applyBorder="1" applyAlignment="1">
      <alignment horizontal="left" vertical="top" wrapText="1"/>
    </xf>
    <xf numFmtId="0" fontId="47" fillId="0" borderId="4" xfId="74" applyFont="1" applyBorder="1" applyAlignment="1">
      <alignment horizontal="left" vertical="top" wrapText="1"/>
    </xf>
    <xf numFmtId="0" fontId="47" fillId="0" borderId="5" xfId="74" applyFont="1" applyBorder="1" applyAlignment="1">
      <alignment horizontal="left" vertical="top" wrapText="1"/>
    </xf>
    <xf numFmtId="4" fontId="24" fillId="0" borderId="1" xfId="13" applyNumberFormat="1" applyFont="1" applyBorder="1" applyAlignment="1">
      <alignment horizontal="right" vertical="top"/>
    </xf>
    <xf numFmtId="0" fontId="46" fillId="0" borderId="3" xfId="74" applyFont="1" applyBorder="1" applyAlignment="1">
      <alignment horizontal="left" vertical="center"/>
    </xf>
    <xf numFmtId="0" fontId="46" fillId="0" borderId="4" xfId="74" applyFont="1" applyBorder="1" applyAlignment="1">
      <alignment horizontal="left" vertical="center"/>
    </xf>
    <xf numFmtId="0" fontId="46" fillId="0" borderId="5" xfId="74" applyFont="1" applyBorder="1" applyAlignment="1">
      <alignment horizontal="left" vertical="center"/>
    </xf>
    <xf numFmtId="4" fontId="24" fillId="0" borderId="0" xfId="13" applyNumberFormat="1" applyFont="1" applyAlignment="1">
      <alignment horizontal="right" vertical="top"/>
    </xf>
    <xf numFmtId="0" fontId="24" fillId="0" borderId="0" xfId="13" applyFont="1" applyAlignment="1">
      <alignment horizontal="left" vertical="center" wrapText="1"/>
    </xf>
    <xf numFmtId="49" fontId="103" fillId="0" borderId="0" xfId="5" applyNumberFormat="1" applyFont="1" applyAlignment="1">
      <alignment horizontal="left"/>
    </xf>
    <xf numFmtId="0" fontId="100" fillId="0" borderId="0" xfId="6" applyNumberFormat="1" applyFont="1" applyAlignment="1">
      <alignment vertical="top" wrapText="1"/>
    </xf>
    <xf numFmtId="0" fontId="100" fillId="0" borderId="29" xfId="6" applyNumberFormat="1" applyFont="1" applyBorder="1" applyAlignment="1">
      <alignment vertical="top" wrapText="1"/>
    </xf>
    <xf numFmtId="0" fontId="53" fillId="0" borderId="0" xfId="6" applyNumberFormat="1" applyFont="1" applyAlignment="1">
      <alignment vertical="top" wrapText="1"/>
    </xf>
    <xf numFmtId="0" fontId="53" fillId="0" borderId="29" xfId="6" applyNumberFormat="1" applyFont="1" applyBorder="1" applyAlignment="1">
      <alignment vertical="top" wrapText="1"/>
    </xf>
    <xf numFmtId="49" fontId="104" fillId="0" borderId="0" xfId="5" applyNumberFormat="1" applyFont="1" applyAlignment="1">
      <alignment horizontal="left"/>
    </xf>
    <xf numFmtId="4" fontId="16" fillId="0" borderId="0" xfId="75" applyNumberFormat="1" applyFont="1" applyAlignment="1" applyProtection="1">
      <alignment horizontal="center" vertical="center"/>
      <protection locked="0"/>
    </xf>
    <xf numFmtId="0" fontId="60" fillId="0" borderId="0" xfId="75" applyFont="1" applyAlignment="1" applyProtection="1">
      <alignment horizontal="left" vertical="top" wrapText="1"/>
      <protection locked="0"/>
    </xf>
    <xf numFmtId="0" fontId="16" fillId="0" borderId="0" xfId="75" applyFont="1" applyProtection="1">
      <alignment vertical="center"/>
      <protection locked="0"/>
    </xf>
    <xf numFmtId="4" fontId="16" fillId="0" borderId="1" xfId="75" applyNumberFormat="1" applyFont="1" applyBorder="1" applyAlignment="1" applyProtection="1">
      <alignment horizontal="center" vertical="center"/>
      <protection locked="0"/>
    </xf>
    <xf numFmtId="0" fontId="1" fillId="0" borderId="0" xfId="75" applyProtection="1">
      <alignment vertical="center"/>
      <protection locked="0"/>
    </xf>
    <xf numFmtId="4" fontId="1" fillId="0" borderId="0" xfId="13" applyNumberFormat="1" applyAlignment="1" applyProtection="1">
      <alignment horizontal="center"/>
      <protection locked="0"/>
    </xf>
    <xf numFmtId="4" fontId="16" fillId="0" borderId="0" xfId="13" applyNumberFormat="1" applyFont="1" applyAlignment="1" applyProtection="1">
      <alignment horizontal="center"/>
      <protection locked="0"/>
    </xf>
    <xf numFmtId="4" fontId="16" fillId="0" borderId="0" xfId="13" applyNumberFormat="1" applyFont="1" applyAlignment="1" applyProtection="1">
      <alignment horizontal="center" vertical="center"/>
      <protection locked="0"/>
    </xf>
    <xf numFmtId="4" fontId="16" fillId="0" borderId="1" xfId="13" applyNumberFormat="1" applyFont="1" applyBorder="1" applyAlignment="1" applyProtection="1">
      <alignment horizontal="center"/>
      <protection locked="0"/>
    </xf>
    <xf numFmtId="4" fontId="16" fillId="0" borderId="1" xfId="13" applyNumberFormat="1" applyFont="1" applyBorder="1" applyAlignment="1" applyProtection="1">
      <alignment horizontal="center" vertical="center"/>
      <protection locked="0"/>
    </xf>
    <xf numFmtId="4" fontId="1" fillId="0" borderId="0" xfId="13" applyNumberFormat="1" applyAlignment="1" applyProtection="1">
      <alignment horizontal="center" vertical="center"/>
      <protection locked="0"/>
    </xf>
    <xf numFmtId="0" fontId="1" fillId="0" borderId="0" xfId="13" applyProtection="1">
      <alignment vertical="center"/>
      <protection locked="0"/>
    </xf>
    <xf numFmtId="4" fontId="1" fillId="0" borderId="0" xfId="75" applyNumberFormat="1" applyAlignment="1" applyProtection="1">
      <alignment horizontal="center" vertical="center"/>
      <protection locked="0"/>
    </xf>
    <xf numFmtId="4" fontId="73" fillId="0" borderId="0" xfId="13" applyNumberFormat="1" applyFont="1" applyAlignment="1" applyProtection="1">
      <alignment horizontal="center"/>
      <protection locked="0"/>
    </xf>
    <xf numFmtId="4" fontId="88" fillId="0" borderId="0" xfId="13" applyNumberFormat="1" applyFont="1" applyAlignment="1" applyProtection="1">
      <alignment horizontal="center" wrapText="1"/>
      <protection locked="0"/>
    </xf>
    <xf numFmtId="4" fontId="1" fillId="0" borderId="1" xfId="13" applyNumberFormat="1" applyBorder="1" applyAlignment="1" applyProtection="1">
      <alignment horizontal="center"/>
      <protection locked="0"/>
    </xf>
    <xf numFmtId="4" fontId="1" fillId="0" borderId="1" xfId="13" applyNumberFormat="1" applyBorder="1" applyAlignment="1" applyProtection="1">
      <alignment horizontal="center" vertical="center"/>
      <protection locked="0"/>
    </xf>
    <xf numFmtId="0" fontId="47" fillId="0" borderId="7" xfId="0" applyFont="1" applyBorder="1" applyProtection="1">
      <protection locked="0"/>
    </xf>
    <xf numFmtId="0" fontId="47" fillId="0" borderId="1" xfId="0" applyFont="1" applyBorder="1" applyProtection="1">
      <protection locked="0"/>
    </xf>
    <xf numFmtId="166" fontId="11" fillId="0" borderId="7" xfId="0" applyNumberFormat="1" applyFont="1" applyBorder="1" applyAlignment="1" applyProtection="1">
      <alignment horizontal="center"/>
      <protection locked="0"/>
    </xf>
    <xf numFmtId="166" fontId="11" fillId="0" borderId="1" xfId="0" applyNumberFormat="1" applyFont="1" applyBorder="1" applyAlignment="1" applyProtection="1">
      <alignment horizontal="center"/>
      <protection locked="0"/>
    </xf>
    <xf numFmtId="166" fontId="11" fillId="0" borderId="4" xfId="0" applyNumberFormat="1" applyFont="1" applyBorder="1" applyAlignment="1" applyProtection="1">
      <alignment horizontal="center"/>
      <protection locked="0"/>
    </xf>
    <xf numFmtId="166" fontId="9" fillId="0" borderId="0" xfId="0" applyNumberFormat="1" applyFont="1" applyProtection="1">
      <protection locked="0"/>
    </xf>
    <xf numFmtId="0" fontId="47" fillId="0" borderId="14" xfId="0" applyFont="1" applyBorder="1" applyProtection="1"/>
    <xf numFmtId="0" fontId="47" fillId="0" borderId="16" xfId="0" applyFont="1" applyBorder="1" applyProtection="1"/>
    <xf numFmtId="166" fontId="11" fillId="0" borderId="8" xfId="0" applyNumberFormat="1" applyFont="1" applyBorder="1" applyAlignment="1" applyProtection="1">
      <alignment horizontal="center"/>
    </xf>
    <xf numFmtId="166" fontId="11" fillId="0" borderId="12" xfId="0" applyNumberFormat="1" applyFont="1" applyBorder="1" applyAlignment="1" applyProtection="1">
      <alignment horizontal="center"/>
    </xf>
    <xf numFmtId="166" fontId="11" fillId="0" borderId="10" xfId="0" applyNumberFormat="1" applyFont="1" applyBorder="1" applyAlignment="1" applyProtection="1">
      <alignment horizontal="center"/>
    </xf>
    <xf numFmtId="166" fontId="11" fillId="0" borderId="5" xfId="0" applyNumberFormat="1" applyFont="1" applyBorder="1" applyAlignment="1" applyProtection="1">
      <alignment horizontal="center"/>
    </xf>
    <xf numFmtId="166" fontId="9" fillId="0" borderId="16" xfId="0" applyNumberFormat="1" applyFont="1" applyBorder="1" applyAlignment="1" applyProtection="1">
      <alignment horizontal="center"/>
    </xf>
    <xf numFmtId="0" fontId="6" fillId="0" borderId="0" xfId="0" applyFont="1" applyProtection="1"/>
    <xf numFmtId="0" fontId="6" fillId="0" borderId="0" xfId="0" applyFont="1" applyAlignment="1" applyProtection="1">
      <alignment horizontal="center"/>
      <protection locked="0"/>
    </xf>
    <xf numFmtId="164" fontId="11" fillId="0" borderId="0" xfId="0" applyNumberFormat="1" applyFont="1" applyAlignment="1" applyProtection="1">
      <alignment horizontal="center"/>
      <protection locked="0"/>
    </xf>
    <xf numFmtId="164" fontId="71" fillId="0" borderId="8" xfId="0" applyNumberFormat="1" applyFont="1" applyBorder="1" applyAlignment="1" applyProtection="1">
      <alignment horizontal="center"/>
      <protection locked="0"/>
    </xf>
    <xf numFmtId="164" fontId="71" fillId="0" borderId="12" xfId="0" applyNumberFormat="1" applyFont="1" applyBorder="1" applyAlignment="1" applyProtection="1">
      <alignment horizontal="center"/>
      <protection locked="0"/>
    </xf>
    <xf numFmtId="164" fontId="53" fillId="0" borderId="7" xfId="0" applyNumberFormat="1" applyFont="1" applyBorder="1" applyAlignment="1" applyProtection="1">
      <alignment horizontal="center" vertical="top" wrapText="1"/>
      <protection locked="0"/>
    </xf>
    <xf numFmtId="44" fontId="53" fillId="0" borderId="7" xfId="0" applyNumberFormat="1" applyFont="1" applyBorder="1" applyAlignment="1" applyProtection="1">
      <alignment horizontal="center" vertical="top" wrapText="1"/>
      <protection locked="0"/>
    </xf>
    <xf numFmtId="44" fontId="53" fillId="0" borderId="0" xfId="0" applyNumberFormat="1" applyFont="1" applyAlignment="1" applyProtection="1">
      <alignment horizontal="center" vertical="top" wrapText="1"/>
      <protection locked="0"/>
    </xf>
    <xf numFmtId="0" fontId="9" fillId="0" borderId="4" xfId="0" applyFont="1" applyBorder="1" applyAlignment="1" applyProtection="1">
      <alignment horizontal="right"/>
      <protection locked="0"/>
    </xf>
    <xf numFmtId="164" fontId="11" fillId="0" borderId="5" xfId="0" applyNumberFormat="1" applyFont="1" applyBorder="1" applyAlignment="1">
      <alignment horizontal="center"/>
    </xf>
    <xf numFmtId="164" fontId="11" fillId="0" borderId="4" xfId="0" applyNumberFormat="1" applyFont="1" applyBorder="1" applyAlignment="1">
      <alignment horizontal="center"/>
    </xf>
    <xf numFmtId="164" fontId="11" fillId="0" borderId="4" xfId="0" applyNumberFormat="1" applyFont="1" applyBorder="1" applyAlignment="1" applyProtection="1">
      <alignment horizontal="center"/>
      <protection locked="0"/>
    </xf>
    <xf numFmtId="164" fontId="11" fillId="0" borderId="7" xfId="0" applyNumberFormat="1" applyFont="1" applyBorder="1" applyAlignment="1" applyProtection="1">
      <alignment horizontal="center"/>
      <protection locked="0"/>
    </xf>
    <xf numFmtId="164" fontId="11" fillId="0" borderId="10" xfId="0" applyNumberFormat="1" applyFont="1" applyBorder="1" applyAlignment="1">
      <alignment horizontal="center"/>
    </xf>
    <xf numFmtId="164" fontId="6" fillId="0" borderId="4" xfId="0" applyNumberFormat="1" applyFont="1" applyBorder="1" applyAlignment="1" applyProtection="1">
      <alignment horizontal="center"/>
      <protection locked="0"/>
    </xf>
    <xf numFmtId="164" fontId="2" fillId="0" borderId="1" xfId="0" applyNumberFormat="1" applyFont="1" applyBorder="1"/>
    <xf numFmtId="164" fontId="5" fillId="0" borderId="2" xfId="1" applyNumberFormat="1" applyFont="1" applyBorder="1"/>
    <xf numFmtId="0" fontId="47" fillId="0" borderId="8" xfId="0" applyFont="1" applyBorder="1" applyProtection="1"/>
    <xf numFmtId="0" fontId="47" fillId="0" borderId="10" xfId="0" applyFont="1" applyBorder="1" applyProtection="1"/>
    <xf numFmtId="0" fontId="47" fillId="0" borderId="15" xfId="0" applyFont="1" applyBorder="1" applyProtection="1"/>
    <xf numFmtId="166" fontId="11" fillId="0" borderId="34" xfId="0" applyNumberFormat="1" applyFont="1" applyBorder="1" applyAlignment="1" applyProtection="1">
      <alignment horizontal="center"/>
    </xf>
    <xf numFmtId="166" fontId="11" fillId="0" borderId="37" xfId="0" applyNumberFormat="1" applyFont="1" applyBorder="1" applyAlignment="1" applyProtection="1">
      <alignment horizontal="center"/>
    </xf>
    <xf numFmtId="0" fontId="6" fillId="0" borderId="37" xfId="0" applyFont="1" applyBorder="1" applyProtection="1"/>
    <xf numFmtId="164" fontId="6" fillId="0" borderId="40" xfId="0" applyNumberFormat="1" applyFont="1" applyBorder="1" applyAlignment="1" applyProtection="1">
      <alignment horizontal="center"/>
    </xf>
    <xf numFmtId="166" fontId="9" fillId="0" borderId="13" xfId="0" applyNumberFormat="1" applyFont="1" applyBorder="1" applyAlignment="1" applyProtection="1">
      <alignment horizontal="center"/>
    </xf>
    <xf numFmtId="166" fontId="11" fillId="0" borderId="33" xfId="0" applyNumberFormat="1" applyFont="1" applyBorder="1" applyAlignment="1" applyProtection="1">
      <alignment horizontal="center"/>
      <protection locked="0"/>
    </xf>
    <xf numFmtId="166" fontId="11" fillId="0" borderId="36" xfId="0" applyNumberFormat="1" applyFont="1" applyBorder="1" applyAlignment="1" applyProtection="1">
      <alignment horizontal="center"/>
      <protection locked="0"/>
    </xf>
    <xf numFmtId="166" fontId="11" fillId="0" borderId="39" xfId="0" applyNumberFormat="1" applyFont="1" applyBorder="1" applyAlignment="1" applyProtection="1">
      <alignment horizontal="center"/>
      <protection locked="0"/>
    </xf>
    <xf numFmtId="166" fontId="6" fillId="0" borderId="0" xfId="0" applyNumberFormat="1" applyFont="1" applyAlignment="1" applyProtection="1">
      <alignment horizontal="center"/>
    </xf>
    <xf numFmtId="0" fontId="47" fillId="0" borderId="12" xfId="0" applyFont="1" applyBorder="1" applyProtection="1"/>
    <xf numFmtId="166" fontId="117" fillId="0" borderId="8" xfId="0" applyNumberFormat="1" applyFont="1" applyBorder="1" applyAlignment="1" applyProtection="1">
      <alignment horizontal="center"/>
    </xf>
    <xf numFmtId="0" fontId="6" fillId="0" borderId="14" xfId="0" applyFont="1" applyBorder="1" applyProtection="1"/>
    <xf numFmtId="0" fontId="6" fillId="0" borderId="15" xfId="0" applyFont="1" applyBorder="1" applyProtection="1"/>
    <xf numFmtId="0" fontId="6" fillId="0" borderId="5" xfId="0" applyFont="1" applyBorder="1" applyProtection="1"/>
    <xf numFmtId="166" fontId="11" fillId="0" borderId="40" xfId="0" applyNumberFormat="1" applyFont="1" applyBorder="1" applyAlignment="1" applyProtection="1">
      <alignment horizontal="center"/>
    </xf>
    <xf numFmtId="0" fontId="6" fillId="0" borderId="4" xfId="0" applyFont="1" applyBorder="1" applyProtection="1">
      <protection locked="0"/>
    </xf>
    <xf numFmtId="166" fontId="6" fillId="0" borderId="13" xfId="0" applyNumberFormat="1" applyFont="1" applyBorder="1" applyAlignment="1" applyProtection="1">
      <alignment horizontal="center"/>
    </xf>
    <xf numFmtId="166" fontId="6" fillId="0" borderId="0" xfId="0" applyNumberFormat="1" applyFont="1" applyProtection="1">
      <protection locked="0"/>
    </xf>
    <xf numFmtId="166" fontId="19" fillId="0" borderId="7" xfId="0" applyNumberFormat="1" applyFont="1" applyBorder="1" applyAlignment="1" applyProtection="1">
      <alignment horizontal="center"/>
      <protection locked="0"/>
    </xf>
    <xf numFmtId="166" fontId="53" fillId="0" borderId="0" xfId="0" applyNumberFormat="1" applyFont="1" applyAlignment="1" applyProtection="1">
      <alignment horizontal="center"/>
      <protection locked="0"/>
    </xf>
    <xf numFmtId="166" fontId="19" fillId="0" borderId="8" xfId="0" applyNumberFormat="1" applyFont="1" applyBorder="1" applyAlignment="1" applyProtection="1">
      <alignment horizontal="center"/>
    </xf>
    <xf numFmtId="166" fontId="53" fillId="0" borderId="13" xfId="0" applyNumberFormat="1" applyFont="1" applyBorder="1" applyAlignment="1" applyProtection="1">
      <alignment horizontal="center"/>
    </xf>
    <xf numFmtId="166" fontId="11" fillId="0" borderId="0" xfId="0" applyNumberFormat="1" applyFont="1" applyAlignment="1" applyProtection="1">
      <alignment horizontal="center"/>
    </xf>
    <xf numFmtId="0" fontId="6" fillId="0" borderId="8" xfId="0" applyFont="1" applyBorder="1" applyProtection="1"/>
    <xf numFmtId="0" fontId="6" fillId="0" borderId="7" xfId="0" applyFont="1" applyBorder="1" applyProtection="1">
      <protection locked="0"/>
    </xf>
  </cellXfs>
  <cellStyles count="78">
    <cellStyle name="20 % – Poudarek1 2" xfId="14" xr:uid="{00000000-0005-0000-0000-000000000000}"/>
    <cellStyle name="20 % – Poudarek2 2" xfId="15" xr:uid="{00000000-0005-0000-0000-000001000000}"/>
    <cellStyle name="20 % – Poudarek3 2" xfId="16" xr:uid="{00000000-0005-0000-0000-000002000000}"/>
    <cellStyle name="20 % – Poudarek4 2" xfId="17" xr:uid="{00000000-0005-0000-0000-000003000000}"/>
    <cellStyle name="20 % – Poudarek5 2" xfId="18" xr:uid="{00000000-0005-0000-0000-000004000000}"/>
    <cellStyle name="20 % – Poudarek6 2" xfId="19" xr:uid="{00000000-0005-0000-0000-000005000000}"/>
    <cellStyle name="40 % – Poudarek1 2" xfId="20" xr:uid="{00000000-0005-0000-0000-000006000000}"/>
    <cellStyle name="40 % – Poudarek2 2" xfId="21" xr:uid="{00000000-0005-0000-0000-000007000000}"/>
    <cellStyle name="40 % – Poudarek3 2" xfId="22" xr:uid="{00000000-0005-0000-0000-000008000000}"/>
    <cellStyle name="40 % – Poudarek4 2" xfId="23" xr:uid="{00000000-0005-0000-0000-000009000000}"/>
    <cellStyle name="40 % – Poudarek5 2" xfId="24" xr:uid="{00000000-0005-0000-0000-00000A000000}"/>
    <cellStyle name="40 % – Poudarek6 2" xfId="25" xr:uid="{00000000-0005-0000-0000-00000B000000}"/>
    <cellStyle name="60 % – Poudarek1 2" xfId="26" xr:uid="{00000000-0005-0000-0000-00000C000000}"/>
    <cellStyle name="60 % – Poudarek2 2" xfId="27" xr:uid="{00000000-0005-0000-0000-00000D000000}"/>
    <cellStyle name="60 % – Poudarek3 2" xfId="28" xr:uid="{00000000-0005-0000-0000-00000E000000}"/>
    <cellStyle name="60 % – Poudarek4 2" xfId="29" xr:uid="{00000000-0005-0000-0000-00000F000000}"/>
    <cellStyle name="60 % – Poudarek5 2" xfId="30" xr:uid="{00000000-0005-0000-0000-000010000000}"/>
    <cellStyle name="60 % – Poudarek6 2" xfId="31" xr:uid="{00000000-0005-0000-0000-000011000000}"/>
    <cellStyle name="A4 Small 210 x 297 mm" xfId="32" xr:uid="{00000000-0005-0000-0000-000012000000}"/>
    <cellStyle name="Dobro 2" xfId="33" xr:uid="{00000000-0005-0000-0000-000013000000}"/>
    <cellStyle name="Excel Built-in Normal" xfId="3" xr:uid="{00000000-0005-0000-0000-000014000000}"/>
    <cellStyle name="Excel Built-in Normal 1" xfId="6" xr:uid="{00000000-0005-0000-0000-000015000000}"/>
    <cellStyle name="Excel Built-in Normal 2" xfId="5" xr:uid="{00000000-0005-0000-0000-000016000000}"/>
    <cellStyle name="Excel Built-in Normal 3" xfId="34" xr:uid="{00000000-0005-0000-0000-000017000000}"/>
    <cellStyle name="Izhod 2" xfId="35" xr:uid="{00000000-0005-0000-0000-000018000000}"/>
    <cellStyle name="Naslov 1 2" xfId="36" xr:uid="{00000000-0005-0000-0000-000019000000}"/>
    <cellStyle name="Naslov 2 2" xfId="37" xr:uid="{00000000-0005-0000-0000-00001A000000}"/>
    <cellStyle name="Naslov 3 2" xfId="38" xr:uid="{00000000-0005-0000-0000-00001B000000}"/>
    <cellStyle name="Naslov 4 2" xfId="39" xr:uid="{00000000-0005-0000-0000-00001C000000}"/>
    <cellStyle name="Naslov 5" xfId="40" xr:uid="{00000000-0005-0000-0000-00001D000000}"/>
    <cellStyle name="Navadno" xfId="0" builtinId="0"/>
    <cellStyle name="Navadno 2" xfId="4" xr:uid="{00000000-0005-0000-0000-00001F000000}"/>
    <cellStyle name="Navadno 2 2" xfId="41" xr:uid="{00000000-0005-0000-0000-000020000000}"/>
    <cellStyle name="Navadno 2 3" xfId="42" xr:uid="{00000000-0005-0000-0000-000021000000}"/>
    <cellStyle name="Navadno 2 4" xfId="76" xr:uid="{00000000-0005-0000-0000-000022000000}"/>
    <cellStyle name="Navadno 22" xfId="43" xr:uid="{00000000-0005-0000-0000-000023000000}"/>
    <cellStyle name="Navadno 3" xfId="7" xr:uid="{00000000-0005-0000-0000-000024000000}"/>
    <cellStyle name="Navadno 4" xfId="2" xr:uid="{00000000-0005-0000-0000-000025000000}"/>
    <cellStyle name="Navadno 4 2" xfId="44" xr:uid="{00000000-0005-0000-0000-000026000000}"/>
    <cellStyle name="Navadno 4 3" xfId="45" xr:uid="{00000000-0005-0000-0000-000027000000}"/>
    <cellStyle name="Navadno 5" xfId="13" xr:uid="{00000000-0005-0000-0000-000028000000}"/>
    <cellStyle name="Navadno 6" xfId="8" xr:uid="{00000000-0005-0000-0000-000029000000}"/>
    <cellStyle name="Navadno 7" xfId="74" xr:uid="{00000000-0005-0000-0000-00002A000000}"/>
    <cellStyle name="Navadno 8" xfId="75" xr:uid="{00000000-0005-0000-0000-00002B000000}"/>
    <cellStyle name="Navadno_100527_popis_4.2_brez skritih" xfId="46" xr:uid="{00000000-0005-0000-0000-00002C000000}"/>
    <cellStyle name="Navadno_List1" xfId="47" xr:uid="{00000000-0005-0000-0000-00002D000000}"/>
    <cellStyle name="Nevtralno 2" xfId="48" xr:uid="{00000000-0005-0000-0000-00002E000000}"/>
    <cellStyle name="Normal 2" xfId="49" xr:uid="{00000000-0005-0000-0000-00002F000000}"/>
    <cellStyle name="Normal 3" xfId="50" xr:uid="{00000000-0005-0000-0000-000030000000}"/>
    <cellStyle name="Normal 4" xfId="12" xr:uid="{00000000-0005-0000-0000-000031000000}"/>
    <cellStyle name="Normal_kaloriferji" xfId="10" xr:uid="{00000000-0005-0000-0000-000032000000}"/>
    <cellStyle name="Normal_Sheet1" xfId="77" xr:uid="{00000000-0005-0000-0000-000033000000}"/>
    <cellStyle name="Normale_CCTV Price List Jan-Jun 2005" xfId="51" xr:uid="{00000000-0005-0000-0000-000034000000}"/>
    <cellStyle name="Normalny 4" xfId="52" xr:uid="{00000000-0005-0000-0000-000035000000}"/>
    <cellStyle name="Note 2" xfId="53" xr:uid="{00000000-0005-0000-0000-000036000000}"/>
    <cellStyle name="Odstotek" xfId="11" builtinId="5"/>
    <cellStyle name="Opomba 2" xfId="54" xr:uid="{00000000-0005-0000-0000-000038000000}"/>
    <cellStyle name="Opomba 2 2" xfId="55" xr:uid="{00000000-0005-0000-0000-000039000000}"/>
    <cellStyle name="Opozorilo 2" xfId="56" xr:uid="{00000000-0005-0000-0000-00003A000000}"/>
    <cellStyle name="Pojasnjevalno besedilo 2" xfId="57" xr:uid="{00000000-0005-0000-0000-00003B000000}"/>
    <cellStyle name="Poudarek1 2" xfId="58" xr:uid="{00000000-0005-0000-0000-00003C000000}"/>
    <cellStyle name="Poudarek2 2" xfId="59" xr:uid="{00000000-0005-0000-0000-00003D000000}"/>
    <cellStyle name="Poudarek3 2" xfId="60" xr:uid="{00000000-0005-0000-0000-00003E000000}"/>
    <cellStyle name="Poudarek4 2" xfId="61" xr:uid="{00000000-0005-0000-0000-00003F000000}"/>
    <cellStyle name="Poudarek5 2" xfId="62" xr:uid="{00000000-0005-0000-0000-000040000000}"/>
    <cellStyle name="Poudarek6 2" xfId="63" xr:uid="{00000000-0005-0000-0000-000041000000}"/>
    <cellStyle name="Povezana celica 2" xfId="64" xr:uid="{00000000-0005-0000-0000-000042000000}"/>
    <cellStyle name="Preveri celico 2" xfId="65" xr:uid="{00000000-0005-0000-0000-000043000000}"/>
    <cellStyle name="Računanje 2" xfId="66" xr:uid="{00000000-0005-0000-0000-000044000000}"/>
    <cellStyle name="Slabo 2" xfId="67" xr:uid="{00000000-0005-0000-0000-000045000000}"/>
    <cellStyle name="Slog 1" xfId="68" xr:uid="{00000000-0005-0000-0000-000046000000}"/>
    <cellStyle name="Valuta" xfId="1" builtinId="4"/>
    <cellStyle name="Valuta 2" xfId="69" xr:uid="{00000000-0005-0000-0000-000048000000}"/>
    <cellStyle name="Vejica 2" xfId="70" xr:uid="{00000000-0005-0000-0000-000049000000}"/>
    <cellStyle name="Vejica 2 2" xfId="71" xr:uid="{00000000-0005-0000-0000-00004A000000}"/>
    <cellStyle name="Vejica 3" xfId="9" xr:uid="{00000000-0005-0000-0000-00004B000000}"/>
    <cellStyle name="Vnos 2" xfId="72" xr:uid="{00000000-0005-0000-0000-00004C000000}"/>
    <cellStyle name="Vsota 2" xfId="73" xr:uid="{00000000-0005-0000-0000-00004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tabSelected="1" view="pageLayout" zoomScaleNormal="100" workbookViewId="0">
      <selection activeCell="E4" sqref="E4"/>
    </sheetView>
  </sheetViews>
  <sheetFormatPr defaultRowHeight="15"/>
  <cols>
    <col min="5" max="5" width="16.7109375" customWidth="1"/>
  </cols>
  <sheetData>
    <row r="1" spans="1:17">
      <c r="A1" s="1" t="s">
        <v>251</v>
      </c>
      <c r="B1" s="1"/>
      <c r="C1" s="1"/>
      <c r="D1" s="1"/>
      <c r="E1" s="1"/>
      <c r="F1" s="1"/>
      <c r="G1" s="1"/>
      <c r="H1" s="1"/>
      <c r="J1" s="1"/>
      <c r="K1" s="1"/>
      <c r="L1" s="1"/>
      <c r="M1" s="1"/>
      <c r="N1" s="1"/>
      <c r="O1" s="1"/>
      <c r="P1" s="1"/>
      <c r="Q1" s="1"/>
    </row>
    <row r="2" spans="1:17">
      <c r="A2" s="1" t="s">
        <v>0</v>
      </c>
      <c r="B2" s="1"/>
      <c r="C2" s="1"/>
      <c r="D2" s="1"/>
      <c r="E2" s="1"/>
      <c r="F2" s="1"/>
      <c r="G2" s="1"/>
      <c r="H2" s="1"/>
      <c r="J2" s="1"/>
      <c r="K2" s="1"/>
      <c r="L2" s="1"/>
      <c r="M2" s="1"/>
      <c r="N2" s="1"/>
      <c r="O2" s="1"/>
      <c r="P2" s="1"/>
      <c r="Q2" s="1"/>
    </row>
    <row r="3" spans="1:17">
      <c r="A3" s="1" t="s">
        <v>248</v>
      </c>
      <c r="B3" s="1"/>
      <c r="C3" s="1"/>
      <c r="D3" s="1"/>
      <c r="E3" s="1"/>
      <c r="F3" s="1"/>
      <c r="G3" s="1"/>
      <c r="H3" s="1"/>
      <c r="J3" s="1"/>
      <c r="K3" s="1"/>
      <c r="L3" s="1"/>
      <c r="M3" s="1"/>
      <c r="N3" s="1"/>
      <c r="O3" s="1"/>
      <c r="P3" s="1"/>
      <c r="Q3" s="1"/>
    </row>
    <row r="6" spans="1:17" ht="18">
      <c r="C6" s="2" t="s">
        <v>244</v>
      </c>
    </row>
    <row r="7" spans="1:17" ht="18">
      <c r="A7" s="1"/>
      <c r="B7" s="1"/>
      <c r="C7" s="2" t="s">
        <v>243</v>
      </c>
      <c r="D7" s="1"/>
      <c r="E7" s="1"/>
      <c r="F7" s="1"/>
      <c r="G7" s="1"/>
      <c r="H7" s="1"/>
      <c r="J7" s="1"/>
      <c r="K7" s="1"/>
      <c r="L7" s="2"/>
      <c r="M7" s="1"/>
      <c r="N7" s="1"/>
      <c r="O7" s="1"/>
      <c r="P7" s="1"/>
      <c r="Q7" s="1"/>
    </row>
    <row r="8" spans="1:17" ht="18">
      <c r="A8" s="1"/>
      <c r="B8" s="1"/>
      <c r="C8" s="2"/>
      <c r="D8" s="1"/>
      <c r="E8" s="1"/>
      <c r="F8" s="1"/>
      <c r="G8" s="1"/>
      <c r="H8" s="1"/>
      <c r="J8" s="1"/>
      <c r="K8" s="1"/>
      <c r="L8" s="2"/>
      <c r="M8" s="1"/>
      <c r="N8" s="1"/>
      <c r="O8" s="1"/>
      <c r="P8" s="1"/>
      <c r="Q8" s="1"/>
    </row>
    <row r="9" spans="1:17" ht="18">
      <c r="A9" s="1"/>
      <c r="B9" s="1"/>
      <c r="C9" s="2"/>
      <c r="D9" s="1"/>
      <c r="E9" s="1"/>
      <c r="F9" s="1"/>
      <c r="G9" s="1"/>
      <c r="H9" s="1"/>
      <c r="J9" s="1"/>
      <c r="K9" s="1"/>
      <c r="L9" s="2"/>
      <c r="M9" s="1"/>
      <c r="N9" s="1"/>
      <c r="O9" s="1"/>
      <c r="P9" s="1"/>
      <c r="Q9" s="1"/>
    </row>
    <row r="10" spans="1:17">
      <c r="A10" s="10" t="s">
        <v>2</v>
      </c>
      <c r="B10" s="10"/>
      <c r="C10" s="10"/>
      <c r="D10" s="10"/>
      <c r="E10" s="6">
        <f>'rekapitulacija GO'!G77</f>
        <v>0</v>
      </c>
      <c r="J10" s="1"/>
      <c r="K10" s="1"/>
      <c r="L10" s="1"/>
      <c r="M10" s="1"/>
      <c r="N10" s="3"/>
    </row>
    <row r="11" spans="1:17">
      <c r="A11" s="10"/>
      <c r="B11" s="10"/>
      <c r="C11" s="10"/>
      <c r="D11" s="10"/>
      <c r="E11" s="6"/>
      <c r="J11" s="1"/>
      <c r="K11" s="1"/>
      <c r="L11" s="1"/>
      <c r="M11" s="1"/>
      <c r="N11" s="3"/>
    </row>
    <row r="12" spans="1:17">
      <c r="A12" s="10" t="s">
        <v>78</v>
      </c>
      <c r="B12" s="10"/>
      <c r="C12" s="10"/>
      <c r="D12" s="10"/>
      <c r="E12" s="32">
        <f>'STROJNE INŠTALACIJE'!G18</f>
        <v>0</v>
      </c>
      <c r="F12" s="1"/>
      <c r="G12" s="1"/>
      <c r="H12" s="1"/>
      <c r="J12" s="1"/>
      <c r="K12" s="1"/>
      <c r="L12" s="1"/>
      <c r="M12" s="1"/>
      <c r="N12" s="3"/>
      <c r="O12" s="1"/>
      <c r="P12" s="1"/>
      <c r="Q12" s="1"/>
    </row>
    <row r="13" spans="1:17">
      <c r="A13" s="10"/>
      <c r="B13" s="10"/>
      <c r="C13" s="10"/>
      <c r="D13" s="10"/>
      <c r="E13" s="10"/>
      <c r="F13" s="1"/>
      <c r="G13" s="1"/>
      <c r="H13" s="1"/>
      <c r="J13" s="1"/>
      <c r="K13" s="1"/>
      <c r="L13" s="1"/>
      <c r="M13" s="1"/>
      <c r="N13" s="1"/>
      <c r="O13" s="1"/>
      <c r="P13" s="1"/>
      <c r="Q13" s="1"/>
    </row>
    <row r="14" spans="1:17">
      <c r="A14" s="10" t="s">
        <v>79</v>
      </c>
      <c r="B14" s="10"/>
      <c r="C14" s="10"/>
      <c r="D14" s="10"/>
      <c r="E14" s="6">
        <f>ELEKTRIKA!E22</f>
        <v>0</v>
      </c>
      <c r="F14" s="1"/>
      <c r="G14" s="1"/>
      <c r="H14" s="1"/>
      <c r="J14" s="1"/>
      <c r="K14" s="1"/>
      <c r="L14" s="1"/>
      <c r="M14" s="1"/>
      <c r="N14" s="3"/>
      <c r="O14" s="1"/>
      <c r="P14" s="1"/>
      <c r="Q14" s="1"/>
    </row>
    <row r="15" spans="1:17">
      <c r="A15" s="10"/>
      <c r="B15" s="10"/>
      <c r="C15" s="10"/>
      <c r="D15" s="10"/>
      <c r="E15" s="6"/>
      <c r="F15" s="1"/>
      <c r="G15" s="1"/>
      <c r="H15" s="1"/>
      <c r="J15" s="1"/>
      <c r="K15" s="1"/>
      <c r="L15" s="1"/>
      <c r="M15" s="1"/>
      <c r="N15" s="3"/>
      <c r="O15" s="1"/>
      <c r="P15" s="1"/>
      <c r="Q15" s="1"/>
    </row>
    <row r="16" spans="1:17">
      <c r="A16" s="33" t="s">
        <v>228</v>
      </c>
      <c r="B16" s="33"/>
      <c r="C16" s="33"/>
      <c r="D16" s="33"/>
      <c r="E16" s="34">
        <f>0.1*(E10+E12+E14)</f>
        <v>0</v>
      </c>
      <c r="F16" s="1"/>
      <c r="G16" s="1"/>
      <c r="H16" s="1"/>
      <c r="J16" s="1"/>
      <c r="K16" s="1"/>
      <c r="L16" s="1"/>
      <c r="M16" s="1"/>
      <c r="N16" s="3"/>
      <c r="O16" s="1"/>
      <c r="P16" s="1"/>
      <c r="Q16" s="1"/>
    </row>
    <row r="17" spans="1:17">
      <c r="A17" s="28"/>
      <c r="B17" s="28"/>
      <c r="C17" s="28"/>
      <c r="D17" s="28"/>
      <c r="E17" s="6">
        <f>SUM(E10:E16)</f>
        <v>0</v>
      </c>
      <c r="N17" s="3"/>
    </row>
    <row r="18" spans="1:17">
      <c r="E18" s="1"/>
      <c r="N18" s="1"/>
    </row>
    <row r="19" spans="1:17">
      <c r="A19" s="10" t="s">
        <v>3</v>
      </c>
      <c r="B19" s="10"/>
      <c r="C19" s="10"/>
      <c r="D19" s="10"/>
      <c r="E19" s="6">
        <f>AVERAGE(E17)</f>
        <v>0</v>
      </c>
      <c r="F19" s="5"/>
      <c r="J19" s="1"/>
      <c r="K19" s="1"/>
      <c r="L19" s="1"/>
      <c r="M19" s="1"/>
      <c r="N19" s="3"/>
      <c r="O19" s="5"/>
    </row>
    <row r="20" spans="1:17" ht="15.75" thickBot="1">
      <c r="A20" s="25" t="s">
        <v>227</v>
      </c>
      <c r="B20" s="25"/>
      <c r="C20" s="26">
        <v>0.22</v>
      </c>
      <c r="D20" s="25"/>
      <c r="E20" s="27">
        <f>AVERAGE(C20*E19)</f>
        <v>0</v>
      </c>
      <c r="F20" s="14"/>
      <c r="G20" s="1"/>
      <c r="H20" s="1"/>
      <c r="J20" s="1"/>
      <c r="K20" s="1"/>
      <c r="L20" s="13"/>
      <c r="M20" s="1"/>
      <c r="N20" s="3"/>
      <c r="O20" s="14"/>
      <c r="P20" s="1"/>
      <c r="Q20" s="1"/>
    </row>
    <row r="21" spans="1:17" ht="15.75" thickTop="1">
      <c r="A21" s="28"/>
      <c r="B21" s="28"/>
      <c r="C21" s="28"/>
      <c r="D21" s="28"/>
      <c r="E21" s="6">
        <f>AVERAGE(E19+E20)</f>
        <v>0</v>
      </c>
      <c r="N21" s="6"/>
    </row>
    <row r="22" spans="1:17">
      <c r="E22" s="1"/>
      <c r="N22" s="1"/>
    </row>
    <row r="25" spans="1:17">
      <c r="A25" t="s">
        <v>250</v>
      </c>
    </row>
    <row r="26" spans="1:17">
      <c r="E26" s="29"/>
    </row>
    <row r="27" spans="1:17">
      <c r="A27" s="1"/>
      <c r="C27" s="1"/>
      <c r="D27" s="1"/>
      <c r="E27" s="1"/>
      <c r="F27" s="1"/>
      <c r="G27" s="1"/>
      <c r="H27" s="1"/>
    </row>
    <row r="28" spans="1:17">
      <c r="A28" s="1" t="s">
        <v>23</v>
      </c>
      <c r="B28" s="1"/>
      <c r="C28" s="1"/>
      <c r="D28" s="1"/>
      <c r="E28" s="1"/>
      <c r="F28" s="1"/>
      <c r="G28" s="1"/>
      <c r="H28" s="1"/>
    </row>
    <row r="29" spans="1:17">
      <c r="A29" s="1" t="s">
        <v>574</v>
      </c>
      <c r="B29" s="1"/>
      <c r="C29" s="1"/>
      <c r="D29" s="1"/>
      <c r="E29" s="1"/>
      <c r="H29" s="1"/>
    </row>
    <row r="30" spans="1:17">
      <c r="A30" s="1" t="s">
        <v>249</v>
      </c>
    </row>
    <row r="32" spans="1:17">
      <c r="A32" s="1" t="s">
        <v>245</v>
      </c>
      <c r="G32" s="1"/>
      <c r="H32" s="1"/>
    </row>
    <row r="33" spans="1:1">
      <c r="A33" t="s">
        <v>575</v>
      </c>
    </row>
  </sheetData>
  <sheetProtection algorithmName="SHA-512" hashValue="oN6GXfTV9Slfq3i4f+XxdqeC38Ehau5aoCpdNQtwUR3xXi7h5DG/sxuu07CFhw9KDi979SDYmkcqOOXM3IanDA==" saltValue="dZUOG8hVk6RkGhra5lakNQ==" spinCount="100000" sheet="1" objects="1" scenarios="1"/>
  <pageMargins left="0.7" right="0.29166666666666669" top="0.75" bottom="0.75" header="0.3" footer="0.3"/>
  <pageSetup paperSize="9" orientation="portrait" r:id="rId1"/>
  <headerFooter>
    <oddHeader>&amp;L&amp;"Arial Black,Običajno"&amp;16&amp;K04+032region</oddHeader>
    <oddFooter>&amp;C&amp;A&amp;RStran &amp;P</oddFooter>
  </headerFooter>
  <rowBreaks count="1" manualBreakCount="1">
    <brk id="3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0"/>
  <sheetViews>
    <sheetView view="pageLayout" zoomScaleNormal="100" workbookViewId="0">
      <selection activeCell="E4" sqref="E4"/>
    </sheetView>
  </sheetViews>
  <sheetFormatPr defaultColWidth="9.140625" defaultRowHeight="12.75"/>
  <cols>
    <col min="1" max="1" width="3.42578125" style="7" customWidth="1"/>
    <col min="2" max="2" width="45.140625" style="7" customWidth="1"/>
    <col min="3" max="3" width="4.85546875" style="7" customWidth="1"/>
    <col min="4" max="4" width="11.5703125" style="7" customWidth="1"/>
    <col min="5" max="5" width="10.140625" style="428" customWidth="1"/>
    <col min="6" max="6" width="11.85546875" style="7" bestFit="1" customWidth="1"/>
    <col min="7" max="16384" width="9.140625" style="7"/>
  </cols>
  <sheetData>
    <row r="1" spans="1:6">
      <c r="A1" s="37" t="s">
        <v>57</v>
      </c>
      <c r="B1" s="421"/>
      <c r="C1" s="406" t="s">
        <v>217</v>
      </c>
      <c r="D1" s="406" t="s">
        <v>218</v>
      </c>
      <c r="E1" s="429" t="s">
        <v>219</v>
      </c>
      <c r="F1" s="406"/>
    </row>
    <row r="2" spans="1:6">
      <c r="A2" s="453"/>
      <c r="B2" s="454"/>
      <c r="C2" s="430"/>
      <c r="D2" s="462"/>
      <c r="E2" s="431"/>
      <c r="F2" s="462"/>
    </row>
    <row r="3" spans="1:6" ht="153">
      <c r="A3" s="411">
        <v>1</v>
      </c>
      <c r="B3" s="16" t="s">
        <v>184</v>
      </c>
      <c r="C3" s="412"/>
      <c r="D3" s="413"/>
      <c r="E3" s="678"/>
      <c r="F3" s="458"/>
    </row>
    <row r="4" spans="1:6">
      <c r="A4" s="414"/>
      <c r="B4" s="38"/>
      <c r="C4" s="415" t="s">
        <v>36</v>
      </c>
      <c r="D4" s="416">
        <v>2</v>
      </c>
      <c r="E4" s="426">
        <v>0</v>
      </c>
      <c r="F4" s="459">
        <f t="shared" ref="F4:F15" si="0">AVERAGE(D4*E4)</f>
        <v>0</v>
      </c>
    </row>
    <row r="5" spans="1:6" ht="140.25">
      <c r="A5" s="411">
        <v>2</v>
      </c>
      <c r="B5" s="16" t="s">
        <v>185</v>
      </c>
      <c r="C5" s="412"/>
      <c r="D5" s="413"/>
      <c r="E5" s="678"/>
      <c r="F5" s="458"/>
    </row>
    <row r="6" spans="1:6">
      <c r="A6" s="417"/>
      <c r="B6" s="17"/>
      <c r="C6" s="418" t="s">
        <v>36</v>
      </c>
      <c r="D6" s="419">
        <v>1</v>
      </c>
      <c r="E6" s="679">
        <v>0</v>
      </c>
      <c r="F6" s="460">
        <f t="shared" si="0"/>
        <v>0</v>
      </c>
    </row>
    <row r="7" spans="1:6" ht="127.5">
      <c r="A7" s="411">
        <v>3</v>
      </c>
      <c r="B7" s="16" t="s">
        <v>152</v>
      </c>
      <c r="C7" s="412"/>
      <c r="D7" s="413"/>
      <c r="E7" s="678"/>
      <c r="F7" s="458"/>
    </row>
    <row r="8" spans="1:6">
      <c r="A8" s="414"/>
      <c r="B8" s="38"/>
      <c r="C8" s="415" t="s">
        <v>36</v>
      </c>
      <c r="D8" s="416">
        <v>1</v>
      </c>
      <c r="E8" s="426">
        <v>0</v>
      </c>
      <c r="F8" s="459">
        <f t="shared" si="0"/>
        <v>0</v>
      </c>
    </row>
    <row r="9" spans="1:6" ht="118.5" customHeight="1">
      <c r="A9" s="411">
        <v>4</v>
      </c>
      <c r="B9" s="16" t="s">
        <v>186</v>
      </c>
      <c r="C9" s="412"/>
      <c r="D9" s="413"/>
      <c r="E9" s="678"/>
      <c r="F9" s="458"/>
    </row>
    <row r="10" spans="1:6">
      <c r="A10" s="417"/>
      <c r="B10" s="17"/>
      <c r="C10" s="418" t="s">
        <v>36</v>
      </c>
      <c r="D10" s="419">
        <v>1</v>
      </c>
      <c r="E10" s="679">
        <v>0</v>
      </c>
      <c r="F10" s="460">
        <f t="shared" si="0"/>
        <v>0</v>
      </c>
    </row>
    <row r="11" spans="1:6" ht="127.5">
      <c r="A11" s="411">
        <v>5</v>
      </c>
      <c r="B11" s="16" t="s">
        <v>187</v>
      </c>
      <c r="C11" s="412"/>
      <c r="D11" s="413"/>
      <c r="E11" s="678"/>
      <c r="F11" s="458"/>
    </row>
    <row r="12" spans="1:6">
      <c r="A12" s="417"/>
      <c r="B12" s="17"/>
      <c r="C12" s="418" t="s">
        <v>36</v>
      </c>
      <c r="D12" s="419">
        <v>2</v>
      </c>
      <c r="E12" s="679">
        <v>0</v>
      </c>
      <c r="F12" s="460">
        <f t="shared" si="0"/>
        <v>0</v>
      </c>
    </row>
    <row r="13" spans="1:6" ht="178.5">
      <c r="A13" s="411">
        <v>6</v>
      </c>
      <c r="B13" s="16" t="s">
        <v>188</v>
      </c>
      <c r="C13" s="412"/>
      <c r="D13" s="413"/>
      <c r="E13" s="678"/>
      <c r="F13" s="458"/>
    </row>
    <row r="14" spans="1:6">
      <c r="A14" s="417"/>
      <c r="B14" s="17"/>
      <c r="C14" s="418" t="s">
        <v>36</v>
      </c>
      <c r="D14" s="419">
        <v>2</v>
      </c>
      <c r="E14" s="679">
        <v>0</v>
      </c>
      <c r="F14" s="460">
        <f t="shared" si="0"/>
        <v>0</v>
      </c>
    </row>
    <row r="15" spans="1:6" ht="127.5">
      <c r="A15" s="408">
        <v>7</v>
      </c>
      <c r="B15" s="15" t="s">
        <v>189</v>
      </c>
      <c r="C15" s="409" t="s">
        <v>35</v>
      </c>
      <c r="D15" s="410">
        <v>8.5</v>
      </c>
      <c r="E15" s="680">
        <v>0</v>
      </c>
      <c r="F15" s="461">
        <f t="shared" si="0"/>
        <v>0</v>
      </c>
    </row>
    <row r="16" spans="1:6" ht="78" customHeight="1">
      <c r="A16" s="411">
        <v>8</v>
      </c>
      <c r="B16" s="16" t="s">
        <v>190</v>
      </c>
      <c r="C16" s="412"/>
      <c r="D16" s="413"/>
      <c r="E16" s="678"/>
      <c r="F16" s="458"/>
    </row>
    <row r="17" spans="1:6">
      <c r="A17" s="414"/>
      <c r="B17" s="38" t="s">
        <v>609</v>
      </c>
      <c r="C17" s="415" t="s">
        <v>45</v>
      </c>
      <c r="D17" s="416">
        <v>12.8</v>
      </c>
      <c r="E17" s="426">
        <v>0</v>
      </c>
      <c r="F17" s="459">
        <f>AVERAGE(D17*E17)</f>
        <v>0</v>
      </c>
    </row>
    <row r="18" spans="1:6">
      <c r="A18" s="414"/>
      <c r="B18" s="38" t="s">
        <v>610</v>
      </c>
      <c r="C18" s="415" t="s">
        <v>45</v>
      </c>
      <c r="D18" s="416">
        <v>35</v>
      </c>
      <c r="E18" s="426">
        <v>0</v>
      </c>
      <c r="F18" s="459">
        <f>AVERAGE(D18*E18)</f>
        <v>0</v>
      </c>
    </row>
    <row r="19" spans="1:6" ht="51">
      <c r="A19" s="423"/>
      <c r="B19" s="17" t="s">
        <v>191</v>
      </c>
      <c r="C19" s="418" t="s">
        <v>36</v>
      </c>
      <c r="D19" s="419">
        <v>4</v>
      </c>
      <c r="E19" s="679">
        <v>0</v>
      </c>
      <c r="F19" s="39">
        <f>AVERAGE(D19*E19)</f>
        <v>0</v>
      </c>
    </row>
    <row r="20" spans="1:6">
      <c r="E20" s="681"/>
      <c r="F20" s="35">
        <f>SUM(F4:F19)</f>
        <v>0</v>
      </c>
    </row>
  </sheetData>
  <sheetProtection algorithmName="SHA-512" hashValue="cvFDJXRMkNNoYl9b9MhJgbDHmzA5PuQSd0vHYqy0WG/VxzIqoEzgATpM3Ulj+4SRNLbPXnwNcLQDsyF3ohh6qg==" saltValue="Pm8tiY8ngqVBCxpTNC9BnA==" spinCount="100000" sheet="1" objects="1" scenarios="1"/>
  <pageMargins left="0.7" right="0.20833333333333334" top="0.75" bottom="0.75" header="0.3" footer="0.3"/>
  <pageSetup paperSize="9" orientation="portrait" r:id="rId1"/>
  <headerFooter>
    <oddHeader>&amp;L&amp;"Arial Black,Običajno"&amp;16&amp;K04+038region</oddHeader>
    <oddFooter>&amp;A&amp;RStran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5"/>
  <sheetViews>
    <sheetView view="pageLayout" zoomScaleNormal="100" zoomScaleSheetLayoutView="85" workbookViewId="0">
      <selection activeCell="E3" sqref="E3"/>
    </sheetView>
  </sheetViews>
  <sheetFormatPr defaultColWidth="9.140625" defaultRowHeight="12.75"/>
  <cols>
    <col min="1" max="1" width="3.7109375" style="7" customWidth="1"/>
    <col min="2" max="2" width="45.140625" style="7" customWidth="1"/>
    <col min="3" max="3" width="5.5703125" style="7" bestFit="1" customWidth="1"/>
    <col min="4" max="4" width="9.42578125" style="7" customWidth="1"/>
    <col min="5" max="5" width="11.28515625" style="428" bestFit="1" customWidth="1"/>
    <col min="6" max="6" width="11.85546875" style="689" bestFit="1" customWidth="1"/>
    <col min="7" max="16384" width="9.140625" style="7"/>
  </cols>
  <sheetData>
    <row r="1" spans="1:6">
      <c r="A1" s="37" t="s">
        <v>58</v>
      </c>
      <c r="B1" s="19"/>
      <c r="C1" s="406" t="s">
        <v>217</v>
      </c>
      <c r="D1" s="407" t="s">
        <v>218</v>
      </c>
      <c r="E1" s="429" t="s">
        <v>219</v>
      </c>
      <c r="F1" s="706"/>
    </row>
    <row r="2" spans="1:6">
      <c r="A2" s="423"/>
      <c r="B2" s="20"/>
      <c r="C2" s="430"/>
      <c r="D2" s="432"/>
      <c r="E2" s="431"/>
      <c r="F2" s="718"/>
    </row>
    <row r="3" spans="1:6" ht="229.5">
      <c r="A3" s="408">
        <v>1</v>
      </c>
      <c r="B3" s="15" t="s">
        <v>221</v>
      </c>
      <c r="C3" s="418" t="s">
        <v>35</v>
      </c>
      <c r="D3" s="410">
        <v>70</v>
      </c>
      <c r="E3" s="679">
        <v>0</v>
      </c>
      <c r="F3" s="687">
        <f>(D3*E3)</f>
        <v>0</v>
      </c>
    </row>
    <row r="4" spans="1:6" ht="306">
      <c r="A4" s="408">
        <v>2</v>
      </c>
      <c r="B4" s="15" t="s">
        <v>617</v>
      </c>
      <c r="C4" s="409" t="s">
        <v>35</v>
      </c>
      <c r="D4" s="410">
        <v>43</v>
      </c>
      <c r="E4" s="680">
        <v>0</v>
      </c>
      <c r="F4" s="687">
        <f t="shared" ref="F4" si="0">AVERAGE(D4*E4)</f>
        <v>0</v>
      </c>
    </row>
    <row r="5" spans="1:6" ht="216.75">
      <c r="A5" s="408">
        <v>3</v>
      </c>
      <c r="B5" s="15" t="s">
        <v>611</v>
      </c>
      <c r="C5" s="409" t="s">
        <v>35</v>
      </c>
      <c r="D5" s="410">
        <v>37</v>
      </c>
      <c r="E5" s="680">
        <v>0</v>
      </c>
      <c r="F5" s="687">
        <f t="shared" ref="F5" si="1">AVERAGE(D5*E5)</f>
        <v>0</v>
      </c>
    </row>
    <row r="6" spans="1:6" ht="204">
      <c r="A6" s="408">
        <v>4</v>
      </c>
      <c r="B6" s="15" t="s">
        <v>612</v>
      </c>
      <c r="C6" s="409" t="s">
        <v>35</v>
      </c>
      <c r="D6" s="410">
        <v>22</v>
      </c>
      <c r="E6" s="680">
        <v>0</v>
      </c>
      <c r="F6" s="687">
        <f t="shared" ref="F6" si="2">AVERAGE(D6*E6)</f>
        <v>0</v>
      </c>
    </row>
    <row r="7" spans="1:6" ht="204">
      <c r="A7" s="408">
        <v>5</v>
      </c>
      <c r="B7" s="15" t="s">
        <v>613</v>
      </c>
      <c r="C7" s="409" t="s">
        <v>35</v>
      </c>
      <c r="D7" s="410">
        <v>21</v>
      </c>
      <c r="E7" s="680">
        <v>0</v>
      </c>
      <c r="F7" s="687">
        <f t="shared" ref="F7" si="3">AVERAGE(D7*E7)</f>
        <v>0</v>
      </c>
    </row>
    <row r="8" spans="1:6" ht="153">
      <c r="A8" s="408">
        <v>6</v>
      </c>
      <c r="B8" s="15" t="s">
        <v>614</v>
      </c>
      <c r="C8" s="409" t="s">
        <v>35</v>
      </c>
      <c r="D8" s="410">
        <v>6</v>
      </c>
      <c r="E8" s="680">
        <v>0</v>
      </c>
      <c r="F8" s="687">
        <f>AVERAGE(D8*E8)</f>
        <v>0</v>
      </c>
    </row>
    <row r="9" spans="1:6" ht="165.75">
      <c r="A9" s="408">
        <v>7</v>
      </c>
      <c r="B9" s="15" t="s">
        <v>615</v>
      </c>
      <c r="C9" s="409" t="s">
        <v>35</v>
      </c>
      <c r="D9" s="410">
        <v>13</v>
      </c>
      <c r="E9" s="680">
        <v>0</v>
      </c>
      <c r="F9" s="687">
        <f>AVERAGE(D9*E9)</f>
        <v>0</v>
      </c>
    </row>
    <row r="10" spans="1:6" ht="114.75">
      <c r="A10" s="408">
        <v>8</v>
      </c>
      <c r="B10" s="15" t="s">
        <v>616</v>
      </c>
      <c r="C10" s="409" t="s">
        <v>35</v>
      </c>
      <c r="D10" s="410">
        <v>3.5</v>
      </c>
      <c r="E10" s="680">
        <v>0</v>
      </c>
      <c r="F10" s="687">
        <f>AVERAGE(D10*E10)</f>
        <v>0</v>
      </c>
    </row>
    <row r="11" spans="1:6" ht="76.5">
      <c r="A11" s="417">
        <v>9</v>
      </c>
      <c r="B11" s="17" t="s">
        <v>192</v>
      </c>
      <c r="C11" s="418" t="s">
        <v>35</v>
      </c>
      <c r="D11" s="419">
        <v>5</v>
      </c>
      <c r="E11" s="679">
        <v>0</v>
      </c>
      <c r="F11" s="685">
        <f>AVERAGE(D11*E11)</f>
        <v>0</v>
      </c>
    </row>
    <row r="12" spans="1:6" ht="117.75" customHeight="1">
      <c r="A12" s="411">
        <v>10</v>
      </c>
      <c r="B12" s="16" t="s">
        <v>193</v>
      </c>
      <c r="C12" s="476"/>
      <c r="D12" s="477"/>
      <c r="E12" s="678"/>
      <c r="F12" s="719"/>
    </row>
    <row r="13" spans="1:6">
      <c r="A13" s="417"/>
      <c r="B13" s="17"/>
      <c r="C13" s="418" t="s">
        <v>35</v>
      </c>
      <c r="D13" s="419">
        <v>23</v>
      </c>
      <c r="E13" s="679">
        <v>0</v>
      </c>
      <c r="F13" s="685">
        <f t="shared" ref="F13" si="4">AVERAGE(D13*E13)</f>
        <v>0</v>
      </c>
    </row>
    <row r="14" spans="1:6" ht="89.25">
      <c r="A14" s="411">
        <v>11</v>
      </c>
      <c r="B14" s="16" t="s">
        <v>194</v>
      </c>
      <c r="C14" s="476"/>
      <c r="D14" s="477"/>
      <c r="E14" s="678"/>
      <c r="F14" s="719"/>
    </row>
    <row r="15" spans="1:6">
      <c r="A15" s="417"/>
      <c r="B15" s="17"/>
      <c r="C15" s="418" t="s">
        <v>35</v>
      </c>
      <c r="D15" s="419">
        <v>15</v>
      </c>
      <c r="E15" s="679">
        <v>0</v>
      </c>
      <c r="F15" s="685">
        <f t="shared" ref="F15" si="5">AVERAGE(D15*E15)</f>
        <v>0</v>
      </c>
    </row>
    <row r="16" spans="1:6" ht="114.75">
      <c r="A16" s="411">
        <v>12</v>
      </c>
      <c r="B16" s="16" t="s">
        <v>195</v>
      </c>
      <c r="C16" s="476"/>
      <c r="D16" s="477"/>
      <c r="E16" s="678"/>
      <c r="F16" s="719"/>
    </row>
    <row r="17" spans="1:6">
      <c r="A17" s="414"/>
      <c r="B17" s="38"/>
      <c r="C17" s="415" t="s">
        <v>35</v>
      </c>
      <c r="D17" s="416">
        <v>35</v>
      </c>
      <c r="E17" s="426">
        <v>0</v>
      </c>
      <c r="F17" s="686">
        <f>AVERAGE(D17*E17)</f>
        <v>0</v>
      </c>
    </row>
    <row r="18" spans="1:6" ht="25.5">
      <c r="A18" s="417"/>
      <c r="B18" s="17" t="s">
        <v>196</v>
      </c>
      <c r="C18" s="418" t="s">
        <v>32</v>
      </c>
      <c r="D18" s="419">
        <v>3</v>
      </c>
      <c r="E18" s="679">
        <v>0</v>
      </c>
      <c r="F18" s="685">
        <f>AVERAGE(D18*E18)</f>
        <v>0</v>
      </c>
    </row>
    <row r="19" spans="1:6" ht="114.75">
      <c r="A19" s="411">
        <v>13</v>
      </c>
      <c r="B19" s="16" t="s">
        <v>197</v>
      </c>
      <c r="C19" s="476"/>
      <c r="D19" s="477"/>
      <c r="E19" s="678"/>
      <c r="F19" s="719"/>
    </row>
    <row r="20" spans="1:6">
      <c r="A20" s="414"/>
      <c r="B20" s="38"/>
      <c r="C20" s="415" t="s">
        <v>35</v>
      </c>
      <c r="D20" s="416">
        <v>21</v>
      </c>
      <c r="E20" s="426">
        <v>0</v>
      </c>
      <c r="F20" s="686">
        <f>AVERAGE(D20*E20)</f>
        <v>0</v>
      </c>
    </row>
    <row r="21" spans="1:6" ht="114.75">
      <c r="A21" s="411">
        <v>14</v>
      </c>
      <c r="B21" s="16" t="s">
        <v>198</v>
      </c>
      <c r="C21" s="476"/>
      <c r="D21" s="477"/>
      <c r="E21" s="678"/>
      <c r="F21" s="719"/>
    </row>
    <row r="22" spans="1:6">
      <c r="A22" s="417"/>
      <c r="B22" s="17"/>
      <c r="C22" s="418" t="s">
        <v>35</v>
      </c>
      <c r="D22" s="419">
        <v>145</v>
      </c>
      <c r="E22" s="679">
        <v>0</v>
      </c>
      <c r="F22" s="685">
        <f>AVERAGE(D22*E22)</f>
        <v>0</v>
      </c>
    </row>
    <row r="23" spans="1:6" ht="51">
      <c r="A23" s="411">
        <v>15</v>
      </c>
      <c r="B23" s="16" t="s">
        <v>220</v>
      </c>
      <c r="C23" s="476"/>
      <c r="D23" s="477"/>
      <c r="E23" s="678"/>
      <c r="F23" s="719"/>
    </row>
    <row r="24" spans="1:6">
      <c r="A24" s="417"/>
      <c r="B24" s="17"/>
      <c r="C24" s="418" t="s">
        <v>32</v>
      </c>
      <c r="D24" s="419">
        <v>2</v>
      </c>
      <c r="E24" s="679">
        <v>0</v>
      </c>
      <c r="F24" s="685">
        <f>AVERAGE(D24*E24)</f>
        <v>0</v>
      </c>
    </row>
    <row r="25" spans="1:6">
      <c r="E25" s="681"/>
      <c r="F25" s="688">
        <f>SUM(F3:F24)</f>
        <v>0</v>
      </c>
    </row>
  </sheetData>
  <sheetProtection algorithmName="SHA-512" hashValue="JBI7LwWglu0x2ATNGxfGUhFncEB+T6YysL4Y5Z1m+Wb8y2WVdZH27gZnduiqm/mYv9fq3jGj4o+2MDzxA6JH9w==" saltValue="xAOqUkMIwdsLbqoyU75aaw==" spinCount="100000" sheet="1" objects="1" scenarios="1"/>
  <pageMargins left="0.72916666666666663" right="0.13541666666666666" top="0.75" bottom="0.75" header="0.3" footer="0.3"/>
  <pageSetup paperSize="9" orientation="portrait" r:id="rId1"/>
  <headerFooter>
    <oddHeader>&amp;L&amp;"Arial Black,Običajno"&amp;16&amp;K04+037region</oddHeader>
    <oddFooter>&amp;A&amp;RStran &amp;P</oddFooter>
  </headerFooter>
  <rowBreaks count="1" manualBreakCount="1">
    <brk id="15"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5"/>
  <sheetViews>
    <sheetView view="pageLayout" topLeftCell="A2" zoomScaleNormal="100" workbookViewId="0">
      <selection activeCell="F11" sqref="F11"/>
    </sheetView>
  </sheetViews>
  <sheetFormatPr defaultColWidth="9.140625" defaultRowHeight="12.75"/>
  <cols>
    <col min="1" max="1" width="3.28515625" style="7" customWidth="1"/>
    <col min="2" max="2" width="45.140625" style="7" customWidth="1"/>
    <col min="3" max="3" width="5.42578125" style="7" customWidth="1"/>
    <col min="4" max="4" width="10.42578125" style="7" customWidth="1"/>
    <col min="5" max="5" width="10.85546875" style="428" customWidth="1"/>
    <col min="6" max="6" width="10.7109375" style="689" customWidth="1"/>
    <col min="7" max="16384" width="9.140625" style="7"/>
  </cols>
  <sheetData>
    <row r="1" spans="1:6">
      <c r="A1" s="37" t="s">
        <v>59</v>
      </c>
      <c r="B1" s="421"/>
      <c r="C1" s="406" t="s">
        <v>217</v>
      </c>
      <c r="D1" s="406" t="s">
        <v>218</v>
      </c>
      <c r="E1" s="429" t="s">
        <v>219</v>
      </c>
      <c r="F1" s="682"/>
    </row>
    <row r="2" spans="1:6">
      <c r="A2" s="423"/>
      <c r="B2" s="424"/>
      <c r="C2" s="430"/>
      <c r="D2" s="430"/>
      <c r="E2" s="431"/>
      <c r="F2" s="683"/>
    </row>
    <row r="3" spans="1:6" ht="89.25">
      <c r="A3" s="18">
        <v>1</v>
      </c>
      <c r="B3" s="16" t="s">
        <v>199</v>
      </c>
      <c r="C3" s="19"/>
      <c r="D3" s="416"/>
      <c r="E3" s="678"/>
      <c r="F3" s="684"/>
    </row>
    <row r="4" spans="1:6">
      <c r="A4" s="423"/>
      <c r="B4" s="17" t="s">
        <v>200</v>
      </c>
      <c r="C4" s="20" t="s">
        <v>35</v>
      </c>
      <c r="D4" s="419">
        <v>68</v>
      </c>
      <c r="E4" s="679">
        <v>0</v>
      </c>
      <c r="F4" s="685">
        <f>(D4*E4)</f>
        <v>0</v>
      </c>
    </row>
    <row r="5" spans="1:6" ht="102">
      <c r="A5" s="18">
        <v>2</v>
      </c>
      <c r="B5" s="16" t="s">
        <v>201</v>
      </c>
      <c r="C5" s="19"/>
      <c r="D5" s="413"/>
      <c r="E5" s="678"/>
      <c r="F5" s="684"/>
    </row>
    <row r="6" spans="1:6">
      <c r="A6" s="423"/>
      <c r="B6" s="17"/>
      <c r="C6" s="20" t="s">
        <v>35</v>
      </c>
      <c r="D6" s="419">
        <v>6.5</v>
      </c>
      <c r="E6" s="679">
        <v>0</v>
      </c>
      <c r="F6" s="685">
        <f>AVERAGE(D6*E6)</f>
        <v>0</v>
      </c>
    </row>
    <row r="7" spans="1:6" ht="127.5">
      <c r="A7" s="18">
        <v>3</v>
      </c>
      <c r="B7" s="16" t="s">
        <v>235</v>
      </c>
      <c r="C7" s="19"/>
      <c r="D7" s="413"/>
      <c r="E7" s="678"/>
      <c r="F7" s="684"/>
    </row>
    <row r="8" spans="1:6">
      <c r="A8" s="423"/>
      <c r="B8" s="17"/>
      <c r="C8" s="20" t="s">
        <v>35</v>
      </c>
      <c r="D8" s="419">
        <v>13</v>
      </c>
      <c r="E8" s="679">
        <v>0</v>
      </c>
      <c r="F8" s="685">
        <f>AVERAGE(D8*E8)</f>
        <v>0</v>
      </c>
    </row>
    <row r="9" spans="1:6" ht="89.25">
      <c r="A9" s="18">
        <v>4</v>
      </c>
      <c r="B9" s="16" t="s">
        <v>236</v>
      </c>
      <c r="C9" s="19"/>
      <c r="D9" s="413"/>
      <c r="E9" s="678"/>
      <c r="F9" s="684"/>
    </row>
    <row r="10" spans="1:6">
      <c r="A10" s="423"/>
      <c r="B10" s="17"/>
      <c r="C10" s="20" t="s">
        <v>45</v>
      </c>
      <c r="D10" s="419">
        <v>4</v>
      </c>
      <c r="E10" s="679">
        <v>0</v>
      </c>
      <c r="F10" s="685">
        <f>AVERAGE(D10*E10)</f>
        <v>0</v>
      </c>
    </row>
    <row r="11" spans="1:6">
      <c r="E11" s="681"/>
      <c r="F11" s="713">
        <f>SUM(F4:F10)</f>
        <v>0</v>
      </c>
    </row>
    <row r="25" spans="6:6">
      <c r="F25" s="717"/>
    </row>
  </sheetData>
  <sheetProtection algorithmName="SHA-512" hashValue="rikaQ+axT8+C2CAUSpDJPN+60IWwTigHh3UYJMGDA5lQXvrh07t7y7K5kgMd2urUTElnTZCrj1CyBl2SiNU2og==" saltValue="PyNM6pUodP+xpKO0yrakVg==" spinCount="100000" sheet="1" objects="1" scenarios="1"/>
  <pageMargins left="0.7" right="0.11458333333333333" top="0.75" bottom="0.75" header="0.3" footer="0.3"/>
  <pageSetup paperSize="9" orientation="portrait" r:id="rId1"/>
  <headerFooter>
    <oddHeader>&amp;L&amp;"Arial Black,Običajno"&amp;16&amp;K04+036region</oddHeader>
    <oddFooter>&amp;A&amp;RStran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3"/>
  <sheetViews>
    <sheetView view="pageLayout" zoomScaleNormal="100" workbookViewId="0">
      <selection activeCell="E5" sqref="E5"/>
    </sheetView>
  </sheetViews>
  <sheetFormatPr defaultColWidth="9.140625" defaultRowHeight="12.75"/>
  <cols>
    <col min="1" max="1" width="3.42578125" style="7" customWidth="1"/>
    <col min="2" max="2" width="45.140625" style="7" customWidth="1"/>
    <col min="3" max="3" width="5.5703125" style="7" bestFit="1" customWidth="1"/>
    <col min="4" max="4" width="7.85546875" style="7" bestFit="1" customWidth="1"/>
    <col min="5" max="5" width="11.28515625" style="428" bestFit="1" customWidth="1"/>
    <col min="6" max="6" width="11.85546875" style="689" bestFit="1" customWidth="1"/>
    <col min="7" max="16384" width="9.140625" style="7"/>
  </cols>
  <sheetData>
    <row r="1" spans="1:6">
      <c r="A1" s="37" t="s">
        <v>73</v>
      </c>
      <c r="B1" s="421"/>
      <c r="C1" s="406" t="s">
        <v>217</v>
      </c>
      <c r="D1" s="406" t="s">
        <v>218</v>
      </c>
      <c r="E1" s="429" t="s">
        <v>219</v>
      </c>
      <c r="F1" s="682"/>
    </row>
    <row r="2" spans="1:6">
      <c r="A2" s="453"/>
      <c r="B2" s="454"/>
      <c r="C2" s="462"/>
      <c r="D2" s="462"/>
      <c r="E2" s="468"/>
      <c r="F2" s="708"/>
    </row>
    <row r="3" spans="1:6" ht="127.5">
      <c r="A3" s="469">
        <v>1</v>
      </c>
      <c r="B3" s="442" t="s">
        <v>202</v>
      </c>
      <c r="C3" s="470"/>
      <c r="D3" s="444"/>
      <c r="E3" s="714"/>
      <c r="F3" s="709"/>
    </row>
    <row r="4" spans="1:6">
      <c r="A4" s="471"/>
      <c r="B4" s="472" t="s">
        <v>60</v>
      </c>
      <c r="C4" s="473"/>
      <c r="D4" s="448"/>
      <c r="E4" s="715"/>
      <c r="F4" s="710"/>
    </row>
    <row r="5" spans="1:6">
      <c r="A5" s="471"/>
      <c r="B5" s="446" t="s">
        <v>61</v>
      </c>
      <c r="C5" s="473" t="s">
        <v>32</v>
      </c>
      <c r="D5" s="448">
        <v>6</v>
      </c>
      <c r="E5" s="715">
        <v>0</v>
      </c>
      <c r="F5" s="710">
        <f>(D5*E5)</f>
        <v>0</v>
      </c>
    </row>
    <row r="6" spans="1:6">
      <c r="A6" s="471"/>
      <c r="B6" s="446" t="s">
        <v>62</v>
      </c>
      <c r="C6" s="473" t="s">
        <v>32</v>
      </c>
      <c r="D6" s="448">
        <v>2</v>
      </c>
      <c r="E6" s="715">
        <v>0</v>
      </c>
      <c r="F6" s="710">
        <f t="shared" ref="F6:F12" si="0">AVERAGE(D6*E6)</f>
        <v>0</v>
      </c>
    </row>
    <row r="7" spans="1:6">
      <c r="A7" s="471"/>
      <c r="B7" s="446" t="s">
        <v>63</v>
      </c>
      <c r="C7" s="473" t="s">
        <v>32</v>
      </c>
      <c r="D7" s="448">
        <v>4</v>
      </c>
      <c r="E7" s="715">
        <v>0</v>
      </c>
      <c r="F7" s="710">
        <f t="shared" si="0"/>
        <v>0</v>
      </c>
    </row>
    <row r="8" spans="1:6">
      <c r="A8" s="471"/>
      <c r="B8" s="446" t="s">
        <v>64</v>
      </c>
      <c r="C8" s="473" t="s">
        <v>32</v>
      </c>
      <c r="D8" s="448">
        <v>6</v>
      </c>
      <c r="E8" s="715">
        <v>0</v>
      </c>
      <c r="F8" s="710">
        <f t="shared" si="0"/>
        <v>0</v>
      </c>
    </row>
    <row r="9" spans="1:6">
      <c r="A9" s="471"/>
      <c r="B9" s="446" t="s">
        <v>65</v>
      </c>
      <c r="C9" s="473" t="s">
        <v>32</v>
      </c>
      <c r="D9" s="448">
        <v>6</v>
      </c>
      <c r="E9" s="715">
        <v>0</v>
      </c>
      <c r="F9" s="710">
        <f t="shared" si="0"/>
        <v>0</v>
      </c>
    </row>
    <row r="10" spans="1:6">
      <c r="A10" s="471"/>
      <c r="B10" s="446" t="s">
        <v>66</v>
      </c>
      <c r="C10" s="473" t="s">
        <v>32</v>
      </c>
      <c r="D10" s="448">
        <v>3</v>
      </c>
      <c r="E10" s="715">
        <v>0</v>
      </c>
      <c r="F10" s="710">
        <f t="shared" si="0"/>
        <v>0</v>
      </c>
    </row>
    <row r="11" spans="1:6">
      <c r="A11" s="471"/>
      <c r="B11" s="446" t="s">
        <v>67</v>
      </c>
      <c r="C11" s="473" t="s">
        <v>32</v>
      </c>
      <c r="D11" s="448">
        <v>3</v>
      </c>
      <c r="E11" s="715">
        <v>0</v>
      </c>
      <c r="F11" s="710">
        <f t="shared" si="0"/>
        <v>0</v>
      </c>
    </row>
    <row r="12" spans="1:6">
      <c r="A12" s="474"/>
      <c r="B12" s="446" t="s">
        <v>68</v>
      </c>
      <c r="C12" s="473" t="s">
        <v>32</v>
      </c>
      <c r="D12" s="448">
        <v>3</v>
      </c>
      <c r="E12" s="715">
        <v>0</v>
      </c>
      <c r="F12" s="710">
        <f t="shared" si="0"/>
        <v>0</v>
      </c>
    </row>
    <row r="13" spans="1:6">
      <c r="A13" s="474"/>
      <c r="B13" s="472" t="s">
        <v>69</v>
      </c>
      <c r="C13" s="473"/>
      <c r="D13" s="473"/>
      <c r="E13" s="715"/>
      <c r="F13" s="711"/>
    </row>
    <row r="14" spans="1:6">
      <c r="A14" s="474"/>
      <c r="B14" s="446" t="s">
        <v>70</v>
      </c>
      <c r="C14" s="473" t="s">
        <v>32</v>
      </c>
      <c r="D14" s="448">
        <v>3</v>
      </c>
      <c r="E14" s="715">
        <v>0</v>
      </c>
      <c r="F14" s="710">
        <f>AVERAGE(D14*E14)</f>
        <v>0</v>
      </c>
    </row>
    <row r="15" spans="1:6">
      <c r="A15" s="474"/>
      <c r="B15" s="472" t="s">
        <v>71</v>
      </c>
      <c r="C15" s="473"/>
      <c r="D15" s="473"/>
      <c r="E15" s="715"/>
      <c r="F15" s="711"/>
    </row>
    <row r="16" spans="1:6">
      <c r="A16" s="457"/>
      <c r="B16" s="450" t="s">
        <v>72</v>
      </c>
      <c r="C16" s="475" t="s">
        <v>32</v>
      </c>
      <c r="D16" s="452">
        <v>6</v>
      </c>
      <c r="E16" s="716">
        <v>0</v>
      </c>
      <c r="F16" s="712">
        <f>AVERAGE(D16*E16)</f>
        <v>0</v>
      </c>
    </row>
    <row r="17" spans="1:6" ht="141" customHeight="1">
      <c r="A17" s="18">
        <v>2</v>
      </c>
      <c r="B17" s="16" t="s">
        <v>203</v>
      </c>
      <c r="C17" s="19"/>
      <c r="D17" s="413"/>
      <c r="E17" s="678"/>
      <c r="F17" s="684"/>
    </row>
    <row r="18" spans="1:6">
      <c r="A18" s="22"/>
      <c r="B18" s="436"/>
      <c r="C18" s="20" t="s">
        <v>45</v>
      </c>
      <c r="D18" s="419">
        <v>20.5</v>
      </c>
      <c r="E18" s="679">
        <v>0</v>
      </c>
      <c r="F18" s="685">
        <f>(D18*E18)</f>
        <v>0</v>
      </c>
    </row>
    <row r="19" spans="1:6" ht="131.25" customHeight="1">
      <c r="A19" s="21">
        <v>3</v>
      </c>
      <c r="B19" s="38" t="s">
        <v>204</v>
      </c>
      <c r="D19" s="416"/>
      <c r="E19" s="426"/>
      <c r="F19" s="686"/>
    </row>
    <row r="20" spans="1:6">
      <c r="A20" s="22"/>
      <c r="B20" s="436"/>
      <c r="C20" s="20" t="s">
        <v>45</v>
      </c>
      <c r="D20" s="419">
        <v>10</v>
      </c>
      <c r="E20" s="679">
        <v>0</v>
      </c>
      <c r="F20" s="685">
        <f>(D20*E20)</f>
        <v>0</v>
      </c>
    </row>
    <row r="21" spans="1:6" ht="78.75" customHeight="1">
      <c r="A21" s="18">
        <v>4</v>
      </c>
      <c r="B21" s="16" t="s">
        <v>205</v>
      </c>
      <c r="C21" s="19"/>
      <c r="D21" s="413"/>
      <c r="E21" s="678"/>
      <c r="F21" s="684"/>
    </row>
    <row r="22" spans="1:6">
      <c r="A22" s="22"/>
      <c r="B22" s="436"/>
      <c r="C22" s="20" t="s">
        <v>32</v>
      </c>
      <c r="D22" s="419">
        <v>2</v>
      </c>
      <c r="E22" s="679">
        <v>0</v>
      </c>
      <c r="F22" s="685">
        <f>(D22*E22)</f>
        <v>0</v>
      </c>
    </row>
    <row r="23" spans="1:6">
      <c r="E23" s="681"/>
      <c r="F23" s="713">
        <f>SUM(F5:F22)</f>
        <v>0</v>
      </c>
    </row>
  </sheetData>
  <sheetProtection algorithmName="SHA-512" hashValue="Dr3zBispSpiJTMvzOK4bY5NkhPJ5sAPOwOyM9s6nw2egbJqB7f/ucuqztTXYCnRvFidTrsL31KAqusUMGRh7vQ==" saltValue="z6i5bcysR3o81r1BNg5Lcw==" spinCount="100000" sheet="1" objects="1" scenarios="1"/>
  <pageMargins left="0.7" right="0.13541666666666666" top="0.75" bottom="0.75" header="0.3" footer="0.3"/>
  <pageSetup paperSize="9" orientation="portrait" r:id="rId1"/>
  <headerFooter>
    <oddHeader>&amp;L&amp;"Arial Black,Navadno"&amp;16&amp;K04+037region</oddHeader>
    <oddFooter>&amp;A&amp;RStran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3"/>
  <sheetViews>
    <sheetView view="pageLayout" zoomScaleNormal="100" zoomScaleSheetLayoutView="100" workbookViewId="0">
      <selection activeCell="E4" sqref="E4"/>
    </sheetView>
  </sheetViews>
  <sheetFormatPr defaultColWidth="9.140625" defaultRowHeight="12.75"/>
  <cols>
    <col min="1" max="1" width="2.85546875" style="7" customWidth="1"/>
    <col min="2" max="2" width="45.140625" style="7" customWidth="1"/>
    <col min="3" max="3" width="5.5703125" style="7" bestFit="1" customWidth="1"/>
    <col min="4" max="4" width="7.85546875" style="7" bestFit="1" customWidth="1"/>
    <col min="5" max="5" width="11.28515625" style="428" bestFit="1" customWidth="1"/>
    <col min="6" max="6" width="11.85546875" style="689" bestFit="1" customWidth="1"/>
    <col min="7" max="16384" width="9.140625" style="7"/>
  </cols>
  <sheetData>
    <row r="1" spans="1:6">
      <c r="A1" s="37" t="s">
        <v>75</v>
      </c>
      <c r="B1" s="19"/>
      <c r="C1" s="406" t="s">
        <v>217</v>
      </c>
      <c r="D1" s="407" t="s">
        <v>218</v>
      </c>
      <c r="E1" s="429" t="s">
        <v>219</v>
      </c>
      <c r="F1" s="706"/>
    </row>
    <row r="2" spans="1:6">
      <c r="A2" s="453"/>
      <c r="C2" s="430"/>
      <c r="D2" s="463"/>
      <c r="E2" s="431"/>
      <c r="F2" s="707"/>
    </row>
    <row r="3" spans="1:6" ht="38.25">
      <c r="A3" s="411">
        <v>1</v>
      </c>
      <c r="B3" s="16" t="s">
        <v>206</v>
      </c>
      <c r="C3" s="412"/>
      <c r="D3" s="413"/>
      <c r="E3" s="678"/>
      <c r="F3" s="684"/>
    </row>
    <row r="4" spans="1:6">
      <c r="A4" s="417"/>
      <c r="B4" s="17"/>
      <c r="C4" s="418" t="s">
        <v>35</v>
      </c>
      <c r="D4" s="419">
        <v>40</v>
      </c>
      <c r="E4" s="679">
        <v>0</v>
      </c>
      <c r="F4" s="685">
        <f>(D4*E4)</f>
        <v>0</v>
      </c>
    </row>
    <row r="5" spans="1:6" ht="38.25">
      <c r="A5" s="414">
        <v>2</v>
      </c>
      <c r="B5" s="38" t="s">
        <v>207</v>
      </c>
      <c r="C5" s="415"/>
      <c r="D5" s="416"/>
      <c r="E5" s="426"/>
      <c r="F5" s="686"/>
    </row>
    <row r="6" spans="1:6">
      <c r="A6" s="414"/>
      <c r="B6" s="38"/>
      <c r="C6" s="415" t="s">
        <v>35</v>
      </c>
      <c r="D6" s="416">
        <v>245</v>
      </c>
      <c r="E6" s="426">
        <v>0</v>
      </c>
      <c r="F6" s="686">
        <f>AVERAGE(D6*E6)</f>
        <v>0</v>
      </c>
    </row>
    <row r="7" spans="1:6" ht="38.25">
      <c r="A7" s="411">
        <v>3</v>
      </c>
      <c r="B7" s="16" t="s">
        <v>208</v>
      </c>
      <c r="C7" s="412"/>
      <c r="D7" s="413"/>
      <c r="E7" s="678"/>
      <c r="F7" s="684"/>
    </row>
    <row r="8" spans="1:6">
      <c r="A8" s="417"/>
      <c r="B8" s="17"/>
      <c r="C8" s="418" t="s">
        <v>35</v>
      </c>
      <c r="D8" s="419">
        <v>95</v>
      </c>
      <c r="E8" s="679">
        <v>0</v>
      </c>
      <c r="F8" s="685">
        <f>AVERAGE(D8*E8)</f>
        <v>0</v>
      </c>
    </row>
    <row r="9" spans="1:6" ht="51">
      <c r="A9" s="414">
        <v>4</v>
      </c>
      <c r="B9" s="38" t="s">
        <v>209</v>
      </c>
      <c r="C9" s="415"/>
      <c r="D9" s="416"/>
      <c r="E9" s="426"/>
      <c r="F9" s="686"/>
    </row>
    <row r="10" spans="1:6">
      <c r="A10" s="453"/>
      <c r="B10" s="38" t="s">
        <v>210</v>
      </c>
      <c r="C10" s="415" t="s">
        <v>35</v>
      </c>
      <c r="D10" s="416">
        <v>330</v>
      </c>
      <c r="E10" s="426">
        <v>0</v>
      </c>
      <c r="F10" s="686">
        <f t="shared" ref="F10" si="0">AVERAGE(D10*E10)</f>
        <v>0</v>
      </c>
    </row>
    <row r="11" spans="1:6" ht="76.5">
      <c r="A11" s="411">
        <v>5</v>
      </c>
      <c r="B11" s="16" t="s">
        <v>211</v>
      </c>
      <c r="C11" s="412"/>
      <c r="D11" s="413"/>
      <c r="E11" s="678"/>
      <c r="F11" s="684"/>
    </row>
    <row r="12" spans="1:6">
      <c r="A12" s="423"/>
      <c r="B12" s="17" t="s">
        <v>212</v>
      </c>
      <c r="C12" s="418" t="s">
        <v>35</v>
      </c>
      <c r="D12" s="419">
        <v>50</v>
      </c>
      <c r="E12" s="679">
        <v>0</v>
      </c>
      <c r="F12" s="685">
        <f t="shared" ref="F12" si="1">AVERAGE(D12*E12)</f>
        <v>0</v>
      </c>
    </row>
    <row r="13" spans="1:6">
      <c r="E13" s="681"/>
      <c r="F13" s="688">
        <f>SUM(F4:F12)</f>
        <v>0</v>
      </c>
    </row>
  </sheetData>
  <sheetProtection algorithmName="SHA-512" hashValue="tAJGRINX7lHYM5j+/y0v2/qCXtx5uLcF16JSiG0fioT+jKC+lBgZI4X7jZ60Fv8kOsSkqBobekX6dZKdXzWTDg==" saltValue="mRkCOc/NQfTxl0Fl9Jb9zQ==" spinCount="100000" sheet="1" objects="1" scenarios="1"/>
  <pageMargins left="0.7" right="0.7" top="0.75" bottom="0.75" header="0.3" footer="0.3"/>
  <pageSetup paperSize="9" orientation="portrait" r:id="rId1"/>
  <headerFooter>
    <oddHeader>&amp;L&amp;"Arial Black,Običajno"&amp;16&amp;K04+037region</oddHeader>
    <oddFooter>&amp;C&amp;A&amp;RStran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1"/>
  <sheetViews>
    <sheetView view="pageLayout" topLeftCell="A7" zoomScaleNormal="100" zoomScaleSheetLayoutView="100" workbookViewId="0">
      <selection activeCell="F9" sqref="F9"/>
    </sheetView>
  </sheetViews>
  <sheetFormatPr defaultColWidth="9.140625" defaultRowHeight="12.75"/>
  <cols>
    <col min="1" max="1" width="8" style="571" customWidth="1"/>
    <col min="2" max="2" width="35.140625" style="464" customWidth="1"/>
    <col min="3" max="3" width="15" style="464" customWidth="1"/>
    <col min="4" max="4" width="4" style="555" customWidth="1"/>
    <col min="5" max="5" width="3.42578125" style="555" customWidth="1"/>
    <col min="6" max="6" width="10.7109375" style="690" customWidth="1"/>
    <col min="7" max="7" width="11.140625" style="555" customWidth="1"/>
    <col min="8" max="8" width="15.42578125" style="7" bestFit="1" customWidth="1"/>
    <col min="9" max="16384" width="9.140625" style="7"/>
  </cols>
  <sheetData>
    <row r="1" spans="1:7">
      <c r="A1" s="567" t="s">
        <v>252</v>
      </c>
    </row>
    <row r="2" spans="1:7" ht="15.6" customHeight="1">
      <c r="A2" s="425"/>
      <c r="B2" s="465"/>
      <c r="C2" s="465"/>
      <c r="D2" s="556"/>
      <c r="E2" s="556"/>
      <c r="F2" s="691"/>
      <c r="G2" s="564"/>
    </row>
    <row r="3" spans="1:7" ht="15.6" customHeight="1">
      <c r="A3" s="547" t="s">
        <v>255</v>
      </c>
      <c r="B3" s="546" t="s">
        <v>256</v>
      </c>
      <c r="C3" s="547" t="s">
        <v>257</v>
      </c>
      <c r="D3" s="557" t="s">
        <v>258</v>
      </c>
      <c r="E3" s="561" t="s">
        <v>259</v>
      </c>
      <c r="F3" s="692" t="s">
        <v>260</v>
      </c>
      <c r="G3" s="548" t="s">
        <v>261</v>
      </c>
    </row>
    <row r="4" spans="1:7" ht="15.6" customHeight="1">
      <c r="A4" s="568"/>
      <c r="B4" s="549"/>
      <c r="C4" s="550"/>
      <c r="D4" s="558"/>
      <c r="E4" s="562"/>
      <c r="F4" s="693" t="s">
        <v>262</v>
      </c>
      <c r="G4" s="551" t="s">
        <v>262</v>
      </c>
    </row>
    <row r="5" spans="1:7" ht="15.6" customHeight="1">
      <c r="A5" s="420" t="s">
        <v>620</v>
      </c>
      <c r="B5" s="552"/>
      <c r="C5" s="552"/>
      <c r="D5" s="560"/>
      <c r="E5" s="563"/>
      <c r="F5" s="694"/>
      <c r="G5" s="466"/>
    </row>
    <row r="6" spans="1:7" ht="217.5" customHeight="1">
      <c r="A6" s="420"/>
      <c r="B6" s="638" t="s">
        <v>627</v>
      </c>
      <c r="C6" s="638"/>
      <c r="D6" s="574"/>
      <c r="E6" s="563"/>
      <c r="F6" s="695"/>
      <c r="G6" s="575"/>
    </row>
    <row r="7" spans="1:7" ht="218.25" customHeight="1">
      <c r="A7" s="569"/>
      <c r="B7" s="637" t="s">
        <v>621</v>
      </c>
      <c r="C7" s="637"/>
      <c r="D7" s="576"/>
      <c r="E7" s="553"/>
      <c r="F7" s="696"/>
      <c r="G7" s="577"/>
    </row>
    <row r="8" spans="1:7" ht="158.25" customHeight="1">
      <c r="A8" s="569"/>
      <c r="B8" s="639" t="s">
        <v>628</v>
      </c>
      <c r="C8" s="639"/>
      <c r="D8" s="576"/>
      <c r="E8" s="553"/>
      <c r="F8" s="696"/>
      <c r="G8" s="577"/>
    </row>
    <row r="9" spans="1:7" ht="15.6" customHeight="1">
      <c r="A9" s="408" t="s">
        <v>263</v>
      </c>
      <c r="B9" s="565" t="s">
        <v>264</v>
      </c>
      <c r="C9" s="572" t="s">
        <v>265</v>
      </c>
      <c r="D9" s="559">
        <v>3</v>
      </c>
      <c r="E9" s="409" t="s">
        <v>36</v>
      </c>
      <c r="F9" s="699">
        <v>0</v>
      </c>
      <c r="G9" s="698">
        <f t="shared" ref="G9" si="0">F9*D9</f>
        <v>0</v>
      </c>
    </row>
    <row r="10" spans="1:7" ht="15.6" customHeight="1">
      <c r="A10" s="408" t="s">
        <v>266</v>
      </c>
      <c r="B10" s="565" t="s">
        <v>267</v>
      </c>
      <c r="C10" s="572" t="s">
        <v>268</v>
      </c>
      <c r="D10" s="559">
        <v>3</v>
      </c>
      <c r="E10" s="409" t="s">
        <v>36</v>
      </c>
      <c r="F10" s="700">
        <v>0</v>
      </c>
      <c r="G10" s="698">
        <f t="shared" ref="G9:G28" si="1">F10*D10</f>
        <v>0</v>
      </c>
    </row>
    <row r="11" spans="1:7" ht="15.6" customHeight="1">
      <c r="A11" s="408" t="s">
        <v>269</v>
      </c>
      <c r="B11" s="565" t="s">
        <v>270</v>
      </c>
      <c r="C11" s="572" t="s">
        <v>271</v>
      </c>
      <c r="D11" s="559">
        <v>3</v>
      </c>
      <c r="E11" s="409" t="s">
        <v>36</v>
      </c>
      <c r="F11" s="700">
        <v>0</v>
      </c>
      <c r="G11" s="698">
        <f t="shared" si="1"/>
        <v>0</v>
      </c>
    </row>
    <row r="12" spans="1:7" ht="153" customHeight="1">
      <c r="A12" s="411"/>
      <c r="B12" s="640" t="s">
        <v>637</v>
      </c>
      <c r="C12" s="640"/>
      <c r="D12" s="560"/>
      <c r="E12" s="412"/>
      <c r="F12" s="701"/>
      <c r="G12" s="466"/>
    </row>
    <row r="13" spans="1:7" ht="90.75" customHeight="1">
      <c r="A13" s="414"/>
      <c r="B13" s="641" t="s">
        <v>622</v>
      </c>
      <c r="C13" s="641"/>
      <c r="D13" s="556"/>
      <c r="E13" s="415"/>
      <c r="F13" s="691"/>
      <c r="G13" s="702"/>
    </row>
    <row r="14" spans="1:7" ht="25.5" customHeight="1">
      <c r="A14" s="414"/>
      <c r="B14" s="637" t="s">
        <v>623</v>
      </c>
      <c r="C14" s="637"/>
      <c r="D14" s="556"/>
      <c r="E14" s="415"/>
      <c r="F14" s="691"/>
      <c r="G14" s="702"/>
    </row>
    <row r="15" spans="1:7" ht="15.6" customHeight="1">
      <c r="A15" s="408" t="s">
        <v>272</v>
      </c>
      <c r="B15" s="565" t="s">
        <v>273</v>
      </c>
      <c r="C15" s="572" t="s">
        <v>274</v>
      </c>
      <c r="D15" s="559">
        <v>6</v>
      </c>
      <c r="E15" s="409" t="s">
        <v>36</v>
      </c>
      <c r="F15" s="700">
        <v>0</v>
      </c>
      <c r="G15" s="698">
        <f t="shared" si="1"/>
        <v>0</v>
      </c>
    </row>
    <row r="16" spans="1:7" ht="15.6" customHeight="1">
      <c r="A16" s="408" t="s">
        <v>275</v>
      </c>
      <c r="B16" s="565" t="s">
        <v>276</v>
      </c>
      <c r="C16" s="572" t="s">
        <v>277</v>
      </c>
      <c r="D16" s="559">
        <v>8</v>
      </c>
      <c r="E16" s="409" t="s">
        <v>36</v>
      </c>
      <c r="F16" s="700">
        <v>0</v>
      </c>
      <c r="G16" s="698">
        <f t="shared" si="1"/>
        <v>0</v>
      </c>
    </row>
    <row r="17" spans="1:7" ht="155.25" customHeight="1">
      <c r="A17" s="408" t="s">
        <v>278</v>
      </c>
      <c r="B17" s="440" t="s">
        <v>636</v>
      </c>
      <c r="C17" s="572" t="s">
        <v>279</v>
      </c>
      <c r="D17" s="559">
        <v>2</v>
      </c>
      <c r="E17" s="409" t="s">
        <v>36</v>
      </c>
      <c r="F17" s="700">
        <v>0</v>
      </c>
      <c r="G17" s="698">
        <f t="shared" si="1"/>
        <v>0</v>
      </c>
    </row>
    <row r="18" spans="1:7" ht="253.5" customHeight="1">
      <c r="A18" s="408" t="s">
        <v>280</v>
      </c>
      <c r="B18" s="554" t="s">
        <v>638</v>
      </c>
      <c r="C18" s="572"/>
      <c r="D18" s="559">
        <v>3</v>
      </c>
      <c r="E18" s="409" t="s">
        <v>36</v>
      </c>
      <c r="F18" s="700">
        <v>0</v>
      </c>
      <c r="G18" s="698">
        <f t="shared" si="1"/>
        <v>0</v>
      </c>
    </row>
    <row r="19" spans="1:7" ht="115.5" customHeight="1">
      <c r="A19" s="408" t="s">
        <v>281</v>
      </c>
      <c r="B19" s="554" t="s">
        <v>639</v>
      </c>
      <c r="C19" s="566"/>
      <c r="D19" s="559">
        <v>6</v>
      </c>
      <c r="E19" s="409" t="s">
        <v>36</v>
      </c>
      <c r="F19" s="700">
        <v>0</v>
      </c>
      <c r="G19" s="698">
        <f t="shared" si="1"/>
        <v>0</v>
      </c>
    </row>
    <row r="20" spans="1:7" ht="39" customHeight="1">
      <c r="A20" s="411" t="s">
        <v>282</v>
      </c>
      <c r="B20" s="552" t="s">
        <v>629</v>
      </c>
      <c r="C20" s="467" t="s">
        <v>640</v>
      </c>
      <c r="D20" s="560">
        <v>3</v>
      </c>
      <c r="E20" s="412" t="s">
        <v>36</v>
      </c>
      <c r="F20" s="701">
        <v>0</v>
      </c>
      <c r="G20" s="466">
        <f t="shared" si="1"/>
        <v>0</v>
      </c>
    </row>
    <row r="21" spans="1:7" ht="65.25" customHeight="1">
      <c r="A21" s="408" t="s">
        <v>624</v>
      </c>
      <c r="B21" s="573" t="s">
        <v>630</v>
      </c>
      <c r="C21" s="572" t="s">
        <v>625</v>
      </c>
      <c r="D21" s="559">
        <v>3</v>
      </c>
      <c r="E21" s="409" t="s">
        <v>36</v>
      </c>
      <c r="F21" s="700">
        <v>0</v>
      </c>
      <c r="G21" s="698">
        <f t="shared" si="1"/>
        <v>0</v>
      </c>
    </row>
    <row r="22" spans="1:7" ht="153.75" customHeight="1">
      <c r="A22" s="408"/>
      <c r="B22" s="554" t="s">
        <v>631</v>
      </c>
      <c r="C22" s="572" t="s">
        <v>283</v>
      </c>
      <c r="D22" s="559">
        <v>20</v>
      </c>
      <c r="E22" s="409" t="s">
        <v>36</v>
      </c>
      <c r="F22" s="700">
        <v>0</v>
      </c>
      <c r="G22" s="698">
        <f t="shared" si="1"/>
        <v>0</v>
      </c>
    </row>
    <row r="23" spans="1:7" ht="181.5" customHeight="1">
      <c r="A23" s="408"/>
      <c r="B23" s="554" t="s">
        <v>632</v>
      </c>
      <c r="C23" s="572" t="s">
        <v>626</v>
      </c>
      <c r="D23" s="559">
        <v>100</v>
      </c>
      <c r="E23" s="409" t="s">
        <v>36</v>
      </c>
      <c r="F23" s="700">
        <v>0</v>
      </c>
      <c r="G23" s="698">
        <f t="shared" si="1"/>
        <v>0</v>
      </c>
    </row>
    <row r="24" spans="1:7" ht="57" customHeight="1">
      <c r="A24" s="408"/>
      <c r="B24" s="554" t="s">
        <v>633</v>
      </c>
      <c r="C24" s="572"/>
      <c r="D24" s="559">
        <v>1</v>
      </c>
      <c r="E24" s="409" t="s">
        <v>36</v>
      </c>
      <c r="F24" s="700">
        <v>0</v>
      </c>
      <c r="G24" s="698">
        <f t="shared" si="1"/>
        <v>0</v>
      </c>
    </row>
    <row r="25" spans="1:7" ht="356.25" customHeight="1">
      <c r="A25" s="408"/>
      <c r="B25" s="554" t="s">
        <v>642</v>
      </c>
      <c r="C25" s="572"/>
      <c r="D25" s="559">
        <v>1</v>
      </c>
      <c r="E25" s="409" t="s">
        <v>32</v>
      </c>
      <c r="F25" s="703">
        <v>0</v>
      </c>
      <c r="G25" s="698">
        <f t="shared" si="1"/>
        <v>0</v>
      </c>
    </row>
    <row r="26" spans="1:7" ht="65.25" customHeight="1">
      <c r="A26" s="408"/>
      <c r="B26" s="440" t="s">
        <v>634</v>
      </c>
      <c r="C26" s="572"/>
      <c r="D26" s="559">
        <v>1</v>
      </c>
      <c r="E26" s="409" t="s">
        <v>32</v>
      </c>
      <c r="F26" s="703">
        <v>0</v>
      </c>
      <c r="G26" s="698">
        <f t="shared" si="1"/>
        <v>0</v>
      </c>
    </row>
    <row r="27" spans="1:7" ht="40.5" customHeight="1">
      <c r="A27" s="408"/>
      <c r="B27" s="554" t="s">
        <v>635</v>
      </c>
      <c r="C27" s="572"/>
      <c r="D27" s="559">
        <v>1</v>
      </c>
      <c r="E27" s="409" t="s">
        <v>32</v>
      </c>
      <c r="F27" s="703">
        <v>0</v>
      </c>
      <c r="G27" s="698">
        <f t="shared" si="1"/>
        <v>0</v>
      </c>
    </row>
    <row r="28" spans="1:7" ht="255.75" customHeight="1">
      <c r="A28" s="408"/>
      <c r="B28" s="554" t="s">
        <v>641</v>
      </c>
      <c r="C28" s="572"/>
      <c r="D28" s="559">
        <v>1</v>
      </c>
      <c r="E28" s="409" t="s">
        <v>32</v>
      </c>
      <c r="F28" s="703">
        <v>0</v>
      </c>
      <c r="G28" s="698">
        <f t="shared" si="1"/>
        <v>0</v>
      </c>
    </row>
    <row r="29" spans="1:7" ht="15.6" customHeight="1">
      <c r="A29" s="408"/>
      <c r="B29" s="578"/>
      <c r="C29" s="572"/>
      <c r="D29" s="580" t="s">
        <v>284</v>
      </c>
      <c r="E29" s="409"/>
      <c r="F29" s="697"/>
      <c r="G29" s="579">
        <f>SUM(G9:G28)</f>
        <v>0</v>
      </c>
    </row>
    <row r="30" spans="1:7" ht="15.6" customHeight="1">
      <c r="A30" s="570"/>
      <c r="B30" s="7"/>
      <c r="C30" s="7"/>
    </row>
    <row r="31" spans="1:7" ht="15.6" customHeight="1">
      <c r="A31" s="570"/>
      <c r="B31" s="7"/>
      <c r="C31" s="7"/>
    </row>
  </sheetData>
  <sheetProtection algorithmName="SHA-512" hashValue="I0aIXiAhQCS+0xD6+oU48XEfHDjTfTAzi0/Gxy55fpW9YQckHTQPYjMuo4/4WRwZYxY6Ekx4eAKl8W7WEb7Zng==" saltValue="/a2BqzHx/Z9kGswwNY0CQA==" spinCount="100000" sheet="1" objects="1" scenarios="1"/>
  <mergeCells count="6">
    <mergeCell ref="B14:C14"/>
    <mergeCell ref="B6:C6"/>
    <mergeCell ref="B7:C7"/>
    <mergeCell ref="B8:C8"/>
    <mergeCell ref="B12:C12"/>
    <mergeCell ref="B13:C13"/>
  </mergeCells>
  <pageMargins left="0.7" right="0.7" top="0.75" bottom="0.75" header="0.3" footer="0.3"/>
  <pageSetup paperSize="9" orientation="portrait" r:id="rId1"/>
  <headerFooter>
    <oddHeader>&amp;L&amp;"Arial Black,Običajno"&amp;16&amp;K08-020region&amp;"-,Običajno"&amp;8&amp;K01+000 d.o.o. Brežice</oddHeader>
    <oddFooter>&amp;C&amp;A&amp;RStran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1"/>
  <sheetViews>
    <sheetView view="pageLayout" zoomScaleNormal="100" zoomScaleSheetLayoutView="100" workbookViewId="0">
      <selection activeCell="E4" sqref="E4"/>
    </sheetView>
  </sheetViews>
  <sheetFormatPr defaultColWidth="9.140625" defaultRowHeight="12.75"/>
  <cols>
    <col min="1" max="1" width="3.85546875" style="7" customWidth="1"/>
    <col min="2" max="2" width="45.140625" style="7" customWidth="1"/>
    <col min="3" max="3" width="5.5703125" style="7" bestFit="1" customWidth="1"/>
    <col min="4" max="4" width="7.85546875" style="7" bestFit="1" customWidth="1"/>
    <col min="5" max="5" width="11.28515625" style="428" bestFit="1" customWidth="1"/>
    <col min="6" max="6" width="11.85546875" style="689" bestFit="1" customWidth="1"/>
    <col min="7" max="16384" width="9.140625" style="7"/>
  </cols>
  <sheetData>
    <row r="1" spans="1:6">
      <c r="A1" s="37" t="s">
        <v>253</v>
      </c>
      <c r="B1" s="421"/>
      <c r="C1" s="407" t="s">
        <v>217</v>
      </c>
      <c r="D1" s="406" t="s">
        <v>218</v>
      </c>
      <c r="E1" s="676" t="s">
        <v>219</v>
      </c>
      <c r="F1" s="682"/>
    </row>
    <row r="2" spans="1:6">
      <c r="A2" s="423"/>
      <c r="B2" s="424"/>
      <c r="C2" s="432"/>
      <c r="D2" s="430"/>
      <c r="E2" s="677"/>
      <c r="F2" s="683"/>
    </row>
    <row r="3" spans="1:6">
      <c r="A3" s="411">
        <v>1</v>
      </c>
      <c r="B3" s="16" t="s">
        <v>213</v>
      </c>
      <c r="C3" s="23"/>
      <c r="D3" s="413"/>
      <c r="E3" s="678"/>
      <c r="F3" s="684"/>
    </row>
    <row r="4" spans="1:6">
      <c r="A4" s="417"/>
      <c r="B4" s="17"/>
      <c r="C4" s="36" t="s">
        <v>35</v>
      </c>
      <c r="D4" s="419">
        <v>135</v>
      </c>
      <c r="E4" s="679">
        <v>0</v>
      </c>
      <c r="F4" s="685">
        <f t="shared" ref="F4" si="0">AVERAGE(D4*E4)</f>
        <v>0</v>
      </c>
    </row>
    <row r="5" spans="1:6" ht="38.25">
      <c r="A5" s="411">
        <v>2</v>
      </c>
      <c r="B5" s="16" t="s">
        <v>214</v>
      </c>
      <c r="C5" s="23"/>
      <c r="D5" s="413"/>
      <c r="E5" s="678"/>
      <c r="F5" s="684"/>
    </row>
    <row r="6" spans="1:6">
      <c r="A6" s="453"/>
      <c r="B6" s="7" t="s">
        <v>76</v>
      </c>
      <c r="C6" s="40" t="s">
        <v>37</v>
      </c>
      <c r="D6" s="416">
        <v>20</v>
      </c>
      <c r="E6" s="426">
        <v>0</v>
      </c>
      <c r="F6" s="686">
        <f t="shared" ref="F6:F10" si="1">AVERAGE(D6*E6)</f>
        <v>0</v>
      </c>
    </row>
    <row r="7" spans="1:6">
      <c r="A7" s="453"/>
      <c r="B7" s="7" t="s">
        <v>237</v>
      </c>
      <c r="C7" s="40" t="s">
        <v>37</v>
      </c>
      <c r="D7" s="416">
        <v>20</v>
      </c>
      <c r="E7" s="426">
        <v>0</v>
      </c>
      <c r="F7" s="686">
        <f t="shared" si="1"/>
        <v>0</v>
      </c>
    </row>
    <row r="8" spans="1:6">
      <c r="A8" s="453"/>
      <c r="B8" s="7" t="s">
        <v>239</v>
      </c>
      <c r="C8" s="40" t="s">
        <v>37</v>
      </c>
      <c r="D8" s="416">
        <v>20</v>
      </c>
      <c r="E8" s="426">
        <v>0</v>
      </c>
      <c r="F8" s="686">
        <f t="shared" si="1"/>
        <v>0</v>
      </c>
    </row>
    <row r="9" spans="1:6">
      <c r="A9" s="453"/>
      <c r="B9" s="7" t="s">
        <v>238</v>
      </c>
      <c r="C9" s="40" t="s">
        <v>37</v>
      </c>
      <c r="D9" s="416">
        <v>20</v>
      </c>
      <c r="E9" s="426">
        <v>0</v>
      </c>
      <c r="F9" s="686">
        <f t="shared" si="1"/>
        <v>0</v>
      </c>
    </row>
    <row r="10" spans="1:6">
      <c r="A10" s="423"/>
      <c r="B10" s="20" t="s">
        <v>77</v>
      </c>
      <c r="C10" s="24" t="s">
        <v>37</v>
      </c>
      <c r="D10" s="419">
        <v>20</v>
      </c>
      <c r="E10" s="679">
        <v>0</v>
      </c>
      <c r="F10" s="685">
        <f t="shared" si="1"/>
        <v>0</v>
      </c>
    </row>
    <row r="11" spans="1:6" ht="25.5">
      <c r="A11" s="411">
        <v>3</v>
      </c>
      <c r="B11" s="16" t="s">
        <v>240</v>
      </c>
      <c r="C11" s="23"/>
      <c r="D11" s="413"/>
      <c r="E11" s="678"/>
      <c r="F11" s="684"/>
    </row>
    <row r="12" spans="1:6">
      <c r="A12" s="453"/>
      <c r="B12" s="7" t="s">
        <v>76</v>
      </c>
      <c r="C12" s="40" t="s">
        <v>32</v>
      </c>
      <c r="D12" s="416">
        <v>1</v>
      </c>
      <c r="E12" s="426">
        <v>0</v>
      </c>
      <c r="F12" s="686">
        <f t="shared" ref="F12:F16" si="2">AVERAGE(D12*E12)</f>
        <v>0</v>
      </c>
    </row>
    <row r="13" spans="1:6">
      <c r="A13" s="453"/>
      <c r="B13" s="7" t="s">
        <v>237</v>
      </c>
      <c r="C13" s="40" t="s">
        <v>32</v>
      </c>
      <c r="D13" s="416">
        <v>1</v>
      </c>
      <c r="E13" s="426">
        <v>0</v>
      </c>
      <c r="F13" s="686">
        <f t="shared" si="2"/>
        <v>0</v>
      </c>
    </row>
    <row r="14" spans="1:6">
      <c r="A14" s="453"/>
      <c r="B14" s="7" t="s">
        <v>239</v>
      </c>
      <c r="C14" s="40" t="s">
        <v>32</v>
      </c>
      <c r="D14" s="416">
        <v>1</v>
      </c>
      <c r="E14" s="426">
        <v>0</v>
      </c>
      <c r="F14" s="686">
        <f t="shared" si="2"/>
        <v>0</v>
      </c>
    </row>
    <row r="15" spans="1:6">
      <c r="A15" s="423"/>
      <c r="B15" s="20" t="s">
        <v>238</v>
      </c>
      <c r="C15" s="24" t="s">
        <v>32</v>
      </c>
      <c r="D15" s="419">
        <v>1</v>
      </c>
      <c r="E15" s="679">
        <v>0</v>
      </c>
      <c r="F15" s="685">
        <f t="shared" si="2"/>
        <v>0</v>
      </c>
    </row>
    <row r="16" spans="1:6" ht="25.5">
      <c r="A16" s="408">
        <v>4</v>
      </c>
      <c r="B16" s="30" t="s">
        <v>241</v>
      </c>
      <c r="C16" s="31" t="s">
        <v>242</v>
      </c>
      <c r="D16" s="410">
        <v>1</v>
      </c>
      <c r="E16" s="680">
        <v>0</v>
      </c>
      <c r="F16" s="687">
        <f t="shared" si="2"/>
        <v>0</v>
      </c>
    </row>
    <row r="17" spans="2:6">
      <c r="E17" s="681"/>
      <c r="F17" s="688">
        <f>SUM(F4:F15)</f>
        <v>0</v>
      </c>
    </row>
    <row r="19" spans="2:6">
      <c r="B19" s="642"/>
    </row>
    <row r="20" spans="2:6">
      <c r="B20" s="642"/>
    </row>
    <row r="21" spans="2:6">
      <c r="B21" s="642"/>
    </row>
  </sheetData>
  <sheetProtection algorithmName="SHA-512" hashValue="4+j8p8DaaAnxz9/3bqJtIcnYm9UBFsphyhnxeNJfeiqWsEWsXxIQI7ipuSb58rtj34SEgHzYWNdf6t75fIetiA==" saltValue="kaQg8joE2kmZHYXo1ZPVbQ==" spinCount="100000" sheet="1" objects="1" scenarios="1"/>
  <mergeCells count="1">
    <mergeCell ref="B19:B21"/>
  </mergeCells>
  <pageMargins left="0.7" right="0.19791666666666666" top="0.75" bottom="0.75" header="0.3" footer="0.3"/>
  <pageSetup paperSize="9" orientation="portrait" r:id="rId1"/>
  <headerFooter>
    <oddHeader>&amp;L&amp;"Arial Black,Običajno"&amp;16&amp;K04+039region</oddHeader>
    <oddFooter>&amp;C&amp;A&amp;RStran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490"/>
  <sheetViews>
    <sheetView view="pageLayout" zoomScaleNormal="100" workbookViewId="0">
      <selection activeCell="F337" sqref="F337"/>
    </sheetView>
  </sheetViews>
  <sheetFormatPr defaultColWidth="9.140625" defaultRowHeight="15"/>
  <cols>
    <col min="1" max="1" width="2.85546875" style="57" customWidth="1"/>
    <col min="2" max="2" width="2.85546875" style="58" customWidth="1"/>
    <col min="3" max="3" width="49.28515625" style="50" customWidth="1"/>
    <col min="4" max="4" width="5" style="59" customWidth="1"/>
    <col min="5" max="5" width="8.28515625" style="59" customWidth="1"/>
    <col min="6" max="6" width="9.140625" style="60"/>
    <col min="7" max="7" width="9.140625" style="55"/>
    <col min="8" max="8" width="9.140625" style="51"/>
    <col min="9" max="16384" width="9.140625" style="56"/>
  </cols>
  <sheetData>
    <row r="1" spans="1:6" ht="18">
      <c r="A1" s="541" t="s">
        <v>285</v>
      </c>
      <c r="B1" s="54"/>
      <c r="D1" s="51"/>
      <c r="E1" s="51"/>
      <c r="F1" s="55"/>
    </row>
    <row r="2" spans="1:6">
      <c r="A2" s="53"/>
      <c r="B2" s="54"/>
      <c r="D2" s="51"/>
      <c r="E2" s="51"/>
      <c r="F2" s="55"/>
    </row>
    <row r="3" spans="1:6" ht="18">
      <c r="A3" s="541" t="s">
        <v>286</v>
      </c>
      <c r="B3" s="54"/>
      <c r="C3" s="541" t="s">
        <v>287</v>
      </c>
      <c r="D3" s="51"/>
      <c r="E3" s="51"/>
      <c r="F3" s="55"/>
    </row>
    <row r="4" spans="1:6" ht="18">
      <c r="A4" s="541"/>
      <c r="B4" s="54"/>
      <c r="D4" s="51"/>
      <c r="E4" s="51"/>
      <c r="F4" s="55"/>
    </row>
    <row r="5" spans="1:6" ht="19.5" thickBot="1">
      <c r="A5" s="42" t="s">
        <v>224</v>
      </c>
      <c r="B5" s="42"/>
      <c r="C5" s="42"/>
      <c r="D5" s="42"/>
      <c r="E5" s="42"/>
      <c r="F5" s="42"/>
    </row>
    <row r="6" spans="1:6">
      <c r="A6" s="542" t="s">
        <v>288</v>
      </c>
      <c r="B6" s="54"/>
      <c r="C6" s="43"/>
      <c r="D6" s="51"/>
      <c r="E6" s="51"/>
      <c r="F6" s="55"/>
    </row>
    <row r="7" spans="1:6">
      <c r="A7" s="44"/>
      <c r="B7" s="44"/>
      <c r="C7" s="44"/>
      <c r="D7" s="44"/>
      <c r="E7" s="44"/>
      <c r="F7" s="44"/>
    </row>
    <row r="8" spans="1:6" ht="15.75" customHeight="1">
      <c r="A8" s="537" t="s">
        <v>304</v>
      </c>
      <c r="B8" s="56"/>
      <c r="C8" s="45" t="s">
        <v>305</v>
      </c>
      <c r="D8" s="51"/>
      <c r="E8" s="651">
        <f>ELEKTRIKA!G109</f>
        <v>0</v>
      </c>
      <c r="F8" s="651"/>
    </row>
    <row r="9" spans="1:6">
      <c r="A9" s="537"/>
      <c r="B9" s="56"/>
      <c r="C9" s="45"/>
      <c r="D9" s="51"/>
      <c r="E9" s="522"/>
      <c r="F9" s="47"/>
    </row>
    <row r="10" spans="1:6" ht="15.75" customHeight="1">
      <c r="A10" s="537" t="s">
        <v>345</v>
      </c>
      <c r="B10" s="56"/>
      <c r="C10" s="45" t="s">
        <v>346</v>
      </c>
      <c r="D10" s="51"/>
      <c r="E10" s="651">
        <f>ELEKTRIKA!G166</f>
        <v>0</v>
      </c>
      <c r="F10" s="651"/>
    </row>
    <row r="11" spans="1:6">
      <c r="A11" s="537"/>
      <c r="B11" s="56"/>
      <c r="C11" s="45"/>
      <c r="D11" s="51"/>
      <c r="E11" s="522"/>
      <c r="F11" s="47"/>
    </row>
    <row r="12" spans="1:6" ht="15.75" customHeight="1">
      <c r="A12" s="537" t="s">
        <v>379</v>
      </c>
      <c r="B12" s="56"/>
      <c r="C12" s="45" t="s">
        <v>380</v>
      </c>
      <c r="D12" s="51"/>
      <c r="E12" s="651">
        <f>ELEKTRIKA!G218</f>
        <v>0</v>
      </c>
      <c r="F12" s="651"/>
    </row>
    <row r="13" spans="1:6">
      <c r="A13" s="537"/>
      <c r="B13" s="56"/>
      <c r="C13" s="45"/>
      <c r="D13" s="51"/>
      <c r="E13" s="522"/>
      <c r="F13" s="47"/>
    </row>
    <row r="14" spans="1:6">
      <c r="A14" s="537" t="s">
        <v>408</v>
      </c>
      <c r="B14" s="56"/>
      <c r="C14" s="652" t="s">
        <v>409</v>
      </c>
      <c r="D14" s="652"/>
      <c r="E14" s="651">
        <f>ELEKTRIKA!G269</f>
        <v>0</v>
      </c>
      <c r="F14" s="651"/>
    </row>
    <row r="15" spans="1:6">
      <c r="A15" s="538"/>
      <c r="B15" s="56"/>
      <c r="C15" s="45"/>
      <c r="D15" s="51"/>
      <c r="E15" s="522"/>
      <c r="F15" s="47"/>
    </row>
    <row r="16" spans="1:6" ht="15.75" customHeight="1">
      <c r="A16" s="537" t="s">
        <v>290</v>
      </c>
      <c r="B16" s="56"/>
      <c r="C16" s="45" t="s">
        <v>435</v>
      </c>
      <c r="D16" s="51"/>
      <c r="E16" s="651">
        <f>ELEKTRIKA!G312</f>
        <v>0</v>
      </c>
      <c r="F16" s="651"/>
    </row>
    <row r="17" spans="1:6">
      <c r="A17" s="537"/>
      <c r="B17" s="56"/>
      <c r="C17" s="56"/>
      <c r="D17" s="51"/>
      <c r="E17" s="522"/>
      <c r="F17" s="46"/>
    </row>
    <row r="18" spans="1:6" ht="15.75" customHeight="1">
      <c r="A18" s="537" t="s">
        <v>291</v>
      </c>
      <c r="B18" s="56"/>
      <c r="C18" s="45" t="s">
        <v>292</v>
      </c>
      <c r="D18" s="51"/>
      <c r="E18" s="651">
        <f>ELEKTRIKA!G325</f>
        <v>0</v>
      </c>
      <c r="F18" s="651"/>
    </row>
    <row r="19" spans="1:6">
      <c r="A19" s="537"/>
      <c r="B19" s="56"/>
      <c r="C19" s="540"/>
      <c r="D19" s="51"/>
      <c r="E19" s="522"/>
      <c r="F19" s="113"/>
    </row>
    <row r="20" spans="1:6" ht="15.75" customHeight="1">
      <c r="A20" s="539" t="s">
        <v>293</v>
      </c>
      <c r="B20" s="543"/>
      <c r="C20" s="48" t="s">
        <v>294</v>
      </c>
      <c r="D20" s="531"/>
      <c r="E20" s="647">
        <f>ELEKTRIKA!G350</f>
        <v>0</v>
      </c>
      <c r="F20" s="647"/>
    </row>
    <row r="21" spans="1:6">
      <c r="A21" s="53"/>
      <c r="B21" s="54"/>
      <c r="D21" s="51"/>
      <c r="E21" s="51"/>
      <c r="F21" s="55"/>
    </row>
    <row r="22" spans="1:6">
      <c r="A22" s="539"/>
      <c r="B22" s="543"/>
      <c r="C22" s="544" t="s">
        <v>295</v>
      </c>
      <c r="D22" s="531"/>
      <c r="E22" s="647">
        <f>SUM(E8:F20)</f>
        <v>0</v>
      </c>
      <c r="F22" s="647"/>
    </row>
    <row r="23" spans="1:6">
      <c r="A23" s="53"/>
      <c r="B23" s="54"/>
      <c r="D23" s="51"/>
      <c r="E23" s="51"/>
      <c r="F23" s="55"/>
    </row>
    <row r="24" spans="1:6">
      <c r="A24" s="539"/>
      <c r="B24" s="543"/>
      <c r="C24" s="544" t="s">
        <v>296</v>
      </c>
      <c r="D24" s="531"/>
      <c r="E24" s="647">
        <f>E22*0.22</f>
        <v>0</v>
      </c>
      <c r="F24" s="647"/>
    </row>
    <row r="25" spans="1:6">
      <c r="A25" s="53"/>
      <c r="B25" s="54"/>
      <c r="D25" s="51"/>
      <c r="E25" s="51"/>
      <c r="F25" s="55"/>
    </row>
    <row r="26" spans="1:6">
      <c r="A26" s="539"/>
      <c r="B26" s="543"/>
      <c r="C26" s="544" t="s">
        <v>297</v>
      </c>
      <c r="D26" s="531"/>
      <c r="E26" s="647">
        <f>E22+E24</f>
        <v>0</v>
      </c>
      <c r="F26" s="647"/>
    </row>
    <row r="27" spans="1:6">
      <c r="A27" s="53"/>
      <c r="B27" s="54"/>
      <c r="C27" s="545"/>
      <c r="D27" s="51"/>
      <c r="E27" s="51"/>
      <c r="F27" s="55"/>
    </row>
    <row r="28" spans="1:6">
      <c r="A28" s="53"/>
      <c r="B28" s="54"/>
      <c r="D28" s="51"/>
      <c r="E28" s="51"/>
      <c r="F28" s="55"/>
    </row>
    <row r="29" spans="1:6">
      <c r="A29" s="53"/>
      <c r="B29" s="54"/>
      <c r="D29" s="51"/>
      <c r="E29" s="51"/>
      <c r="F29" s="55"/>
    </row>
    <row r="30" spans="1:6">
      <c r="A30" s="53"/>
      <c r="B30" s="54"/>
      <c r="D30" s="51"/>
      <c r="E30" s="51"/>
      <c r="F30" s="55"/>
    </row>
    <row r="31" spans="1:6">
      <c r="A31" s="53"/>
      <c r="B31" s="54"/>
      <c r="D31" s="51"/>
      <c r="E31" s="51"/>
      <c r="F31" s="55"/>
    </row>
    <row r="32" spans="1:6">
      <c r="A32" s="53"/>
      <c r="B32" s="54"/>
      <c r="D32" s="51"/>
      <c r="E32" s="51"/>
      <c r="F32" s="55"/>
    </row>
    <row r="33" spans="1:7">
      <c r="A33" s="535"/>
      <c r="B33" s="536"/>
      <c r="C33" s="648" t="s">
        <v>298</v>
      </c>
      <c r="D33" s="649"/>
      <c r="E33" s="649"/>
      <c r="F33" s="650"/>
    </row>
    <row r="34" spans="1:7" ht="24" customHeight="1">
      <c r="A34" s="535">
        <v>1</v>
      </c>
      <c r="B34" s="536"/>
      <c r="C34" s="644" t="s">
        <v>299</v>
      </c>
      <c r="D34" s="645"/>
      <c r="E34" s="645"/>
      <c r="F34" s="646"/>
    </row>
    <row r="35" spans="1:7" ht="24" customHeight="1">
      <c r="A35" s="535">
        <v>2</v>
      </c>
      <c r="B35" s="536"/>
      <c r="C35" s="644" t="s">
        <v>300</v>
      </c>
      <c r="D35" s="645"/>
      <c r="E35" s="645"/>
      <c r="F35" s="646"/>
    </row>
    <row r="36" spans="1:7" ht="24" customHeight="1">
      <c r="A36" s="535">
        <v>3</v>
      </c>
      <c r="B36" s="536"/>
      <c r="C36" s="644" t="s">
        <v>301</v>
      </c>
      <c r="D36" s="645"/>
      <c r="E36" s="645"/>
      <c r="F36" s="646"/>
    </row>
    <row r="37" spans="1:7" ht="12.75" customHeight="1">
      <c r="A37" s="535"/>
      <c r="B37" s="536"/>
      <c r="C37" s="644" t="s">
        <v>302</v>
      </c>
      <c r="D37" s="645"/>
      <c r="E37" s="645"/>
      <c r="F37" s="646"/>
    </row>
    <row r="38" spans="1:7" ht="14.25" customHeight="1">
      <c r="A38" s="535"/>
      <c r="B38" s="536"/>
      <c r="C38" s="644" t="s">
        <v>303</v>
      </c>
      <c r="D38" s="645"/>
      <c r="E38" s="645"/>
      <c r="F38" s="646"/>
    </row>
    <row r="39" spans="1:7">
      <c r="A39" s="53"/>
      <c r="B39" s="54"/>
      <c r="D39" s="51"/>
      <c r="E39" s="51"/>
      <c r="F39" s="55"/>
    </row>
    <row r="40" spans="1:7">
      <c r="A40" s="53"/>
      <c r="B40" s="54"/>
      <c r="D40" s="51"/>
      <c r="E40" s="51"/>
      <c r="F40" s="55"/>
    </row>
    <row r="41" spans="1:7">
      <c r="A41" s="53"/>
      <c r="B41" s="54"/>
      <c r="D41" s="51"/>
      <c r="E41" s="51"/>
      <c r="F41" s="55"/>
    </row>
    <row r="42" spans="1:7">
      <c r="A42" s="53"/>
      <c r="B42" s="54"/>
      <c r="D42" s="51"/>
      <c r="E42" s="51"/>
      <c r="F42" s="55"/>
    </row>
    <row r="43" spans="1:7">
      <c r="A43" s="53"/>
      <c r="B43" s="54"/>
      <c r="D43" s="51"/>
      <c r="E43" s="51"/>
      <c r="F43" s="55"/>
    </row>
    <row r="44" spans="1:7">
      <c r="A44" s="53"/>
      <c r="B44" s="54"/>
      <c r="D44" s="51"/>
      <c r="E44" s="51"/>
      <c r="F44" s="55"/>
    </row>
    <row r="45" spans="1:7">
      <c r="A45" s="53"/>
      <c r="B45" s="54"/>
      <c r="D45" s="51"/>
      <c r="E45" s="51"/>
      <c r="F45" s="55"/>
    </row>
    <row r="46" spans="1:7">
      <c r="A46" s="53"/>
      <c r="B46" s="54"/>
      <c r="D46" s="51"/>
      <c r="E46" s="51"/>
      <c r="F46" s="55"/>
    </row>
    <row r="47" spans="1:7">
      <c r="A47" s="53"/>
      <c r="B47" s="54"/>
      <c r="D47" s="51"/>
      <c r="E47" s="51"/>
      <c r="F47" s="55"/>
    </row>
    <row r="48" spans="1:7" ht="18">
      <c r="A48" s="482" t="s">
        <v>285</v>
      </c>
      <c r="B48" s="482"/>
      <c r="D48" s="483"/>
      <c r="E48" s="483"/>
      <c r="F48" s="484"/>
      <c r="G48" s="485"/>
    </row>
    <row r="49" spans="1:7" ht="18">
      <c r="A49" s="486"/>
      <c r="B49" s="482"/>
      <c r="D49" s="483"/>
      <c r="E49" s="483"/>
      <c r="F49" s="484"/>
      <c r="G49" s="485"/>
    </row>
    <row r="50" spans="1:7" ht="18">
      <c r="A50" s="486" t="s">
        <v>286</v>
      </c>
      <c r="B50" s="482"/>
      <c r="C50" s="482" t="s">
        <v>287</v>
      </c>
      <c r="D50" s="483"/>
      <c r="E50" s="483"/>
      <c r="F50" s="484"/>
      <c r="G50" s="485"/>
    </row>
    <row r="51" spans="1:7" ht="18">
      <c r="A51" s="486"/>
      <c r="B51" s="482"/>
      <c r="D51" s="483"/>
      <c r="E51" s="483"/>
      <c r="F51" s="484"/>
      <c r="G51" s="485"/>
    </row>
    <row r="52" spans="1:7" ht="18">
      <c r="A52" s="487" t="s">
        <v>304</v>
      </c>
      <c r="B52" s="488"/>
      <c r="C52" s="482" t="s">
        <v>305</v>
      </c>
      <c r="D52" s="489"/>
      <c r="E52" s="489"/>
      <c r="F52" s="490"/>
      <c r="G52" s="491"/>
    </row>
    <row r="53" spans="1:7">
      <c r="A53" s="492" t="s">
        <v>306</v>
      </c>
      <c r="B53" s="493"/>
      <c r="D53" s="494"/>
      <c r="E53" s="494"/>
      <c r="F53" s="495"/>
      <c r="G53" s="496"/>
    </row>
    <row r="54" spans="1:7">
      <c r="A54" s="497"/>
      <c r="B54" s="498"/>
      <c r="D54" s="499"/>
      <c r="E54" s="499"/>
      <c r="F54" s="500"/>
      <c r="G54" s="501"/>
    </row>
    <row r="55" spans="1:7">
      <c r="A55" s="493" t="s">
        <v>307</v>
      </c>
      <c r="B55" s="493"/>
      <c r="D55" s="499"/>
      <c r="E55" s="499"/>
      <c r="F55" s="500"/>
      <c r="G55" s="501"/>
    </row>
    <row r="56" spans="1:7" ht="25.5">
      <c r="A56" s="478" t="s">
        <v>308</v>
      </c>
      <c r="B56" s="479"/>
      <c r="C56" s="479" t="s">
        <v>309</v>
      </c>
      <c r="D56" s="480" t="s">
        <v>310</v>
      </c>
      <c r="E56" s="480" t="s">
        <v>311</v>
      </c>
      <c r="F56" s="481" t="s">
        <v>312</v>
      </c>
      <c r="G56" s="52" t="s">
        <v>313</v>
      </c>
    </row>
    <row r="57" spans="1:7">
      <c r="A57" s="502"/>
      <c r="B57" s="493"/>
      <c r="C57" s="503"/>
      <c r="D57" s="499"/>
      <c r="E57" s="499"/>
      <c r="F57" s="500"/>
      <c r="G57" s="501"/>
    </row>
    <row r="58" spans="1:7" ht="16.5" thickBot="1">
      <c r="A58" s="504"/>
      <c r="B58" s="505" t="s">
        <v>314</v>
      </c>
      <c r="C58" s="506" t="s">
        <v>315</v>
      </c>
      <c r="D58" s="507"/>
      <c r="E58" s="508" t="s">
        <v>289</v>
      </c>
      <c r="F58" s="509"/>
      <c r="G58" s="510"/>
    </row>
    <row r="59" spans="1:7">
      <c r="A59" s="53"/>
      <c r="B59" s="54"/>
      <c r="D59" s="51"/>
      <c r="E59" s="51"/>
      <c r="F59" s="55"/>
    </row>
    <row r="60" spans="1:7" ht="114.75">
      <c r="A60" s="53" t="s">
        <v>314</v>
      </c>
      <c r="B60" s="54">
        <v>1</v>
      </c>
      <c r="C60" s="50" t="s">
        <v>316</v>
      </c>
      <c r="D60" s="51"/>
      <c r="E60" s="51"/>
      <c r="F60" s="55"/>
    </row>
    <row r="61" spans="1:7">
      <c r="A61" s="53"/>
      <c r="B61" s="54"/>
      <c r="C61" s="50" t="s">
        <v>317</v>
      </c>
      <c r="D61" s="511" t="s">
        <v>36</v>
      </c>
      <c r="E61" s="512">
        <v>10</v>
      </c>
      <c r="F61" s="659">
        <v>0</v>
      </c>
      <c r="G61" s="513">
        <f>F61*E61</f>
        <v>0</v>
      </c>
    </row>
    <row r="62" spans="1:7">
      <c r="A62" s="53"/>
      <c r="B62" s="54"/>
      <c r="D62" s="511"/>
      <c r="E62" s="512"/>
      <c r="F62" s="659"/>
      <c r="G62" s="513"/>
    </row>
    <row r="63" spans="1:7" ht="76.5">
      <c r="A63" s="53" t="s">
        <v>314</v>
      </c>
      <c r="B63" s="54">
        <v>2</v>
      </c>
      <c r="C63" s="50" t="s">
        <v>318</v>
      </c>
      <c r="D63" s="511"/>
      <c r="E63" s="512"/>
      <c r="F63" s="659"/>
      <c r="G63" s="513"/>
    </row>
    <row r="64" spans="1:7">
      <c r="A64" s="53"/>
      <c r="B64" s="54"/>
      <c r="C64" s="50" t="s">
        <v>319</v>
      </c>
      <c r="D64" s="511" t="s">
        <v>36</v>
      </c>
      <c r="E64" s="512">
        <v>5</v>
      </c>
      <c r="F64" s="659">
        <v>0</v>
      </c>
      <c r="G64" s="513">
        <f>F64*E64</f>
        <v>0</v>
      </c>
    </row>
    <row r="65" spans="1:7">
      <c r="A65" s="53"/>
      <c r="B65" s="54"/>
      <c r="D65" s="511"/>
      <c r="E65" s="512"/>
      <c r="F65" s="659"/>
      <c r="G65" s="513"/>
    </row>
    <row r="66" spans="1:7" ht="76.5">
      <c r="A66" s="53" t="s">
        <v>314</v>
      </c>
      <c r="B66" s="54">
        <v>3</v>
      </c>
      <c r="C66" s="50" t="s">
        <v>320</v>
      </c>
      <c r="D66" s="511"/>
      <c r="E66" s="512"/>
      <c r="F66" s="659"/>
      <c r="G66" s="513"/>
    </row>
    <row r="67" spans="1:7">
      <c r="A67" s="53"/>
      <c r="B67" s="54"/>
      <c r="C67" s="50" t="s">
        <v>321</v>
      </c>
      <c r="D67" s="511" t="s">
        <v>36</v>
      </c>
      <c r="E67" s="512">
        <v>2</v>
      </c>
      <c r="F67" s="659">
        <v>0</v>
      </c>
      <c r="G67" s="513">
        <f>F67*E67</f>
        <v>0</v>
      </c>
    </row>
    <row r="68" spans="1:7">
      <c r="A68" s="53"/>
      <c r="B68" s="54"/>
      <c r="D68" s="511"/>
      <c r="E68" s="512"/>
      <c r="F68" s="659"/>
      <c r="G68" s="513"/>
    </row>
    <row r="69" spans="1:7" ht="89.25">
      <c r="A69" s="53" t="s">
        <v>314</v>
      </c>
      <c r="B69" s="54">
        <v>4</v>
      </c>
      <c r="C69" s="50" t="s">
        <v>322</v>
      </c>
      <c r="D69" s="511"/>
      <c r="E69" s="512"/>
      <c r="F69" s="659"/>
      <c r="G69" s="513"/>
    </row>
    <row r="70" spans="1:7">
      <c r="A70" s="53"/>
      <c r="B70" s="54"/>
      <c r="C70" s="50" t="s">
        <v>323</v>
      </c>
      <c r="D70" s="511" t="s">
        <v>36</v>
      </c>
      <c r="E70" s="512">
        <v>7</v>
      </c>
      <c r="F70" s="659">
        <v>0</v>
      </c>
      <c r="G70" s="513">
        <f>F70*E70</f>
        <v>0</v>
      </c>
    </row>
    <row r="71" spans="1:7">
      <c r="A71" s="53"/>
      <c r="B71" s="54"/>
      <c r="D71" s="511"/>
      <c r="E71" s="512"/>
      <c r="F71" s="659"/>
      <c r="G71" s="513"/>
    </row>
    <row r="72" spans="1:7" ht="63.75">
      <c r="A72" s="53" t="s">
        <v>314</v>
      </c>
      <c r="B72" s="54">
        <v>5</v>
      </c>
      <c r="C72" s="50" t="s">
        <v>324</v>
      </c>
      <c r="D72" s="514"/>
      <c r="E72" s="515"/>
      <c r="F72" s="516"/>
      <c r="G72" s="513"/>
    </row>
    <row r="73" spans="1:7" ht="25.5">
      <c r="A73" s="53"/>
      <c r="B73" s="54"/>
      <c r="C73" s="50" t="s">
        <v>325</v>
      </c>
      <c r="D73" s="511" t="s">
        <v>36</v>
      </c>
      <c r="E73" s="512">
        <v>43</v>
      </c>
      <c r="F73" s="659">
        <v>0</v>
      </c>
      <c r="G73" s="513">
        <f>F73*E73</f>
        <v>0</v>
      </c>
    </row>
    <row r="74" spans="1:7">
      <c r="A74" s="53"/>
      <c r="B74" s="54"/>
      <c r="C74" s="517"/>
      <c r="D74" s="518"/>
      <c r="E74" s="512"/>
      <c r="F74" s="516"/>
      <c r="G74" s="513"/>
    </row>
    <row r="75" spans="1:7" ht="25.5">
      <c r="A75" s="53" t="s">
        <v>314</v>
      </c>
      <c r="B75" s="54">
        <v>6</v>
      </c>
      <c r="C75" s="50" t="s">
        <v>326</v>
      </c>
      <c r="D75" s="511" t="s">
        <v>36</v>
      </c>
      <c r="E75" s="512">
        <v>9</v>
      </c>
      <c r="F75" s="659">
        <v>0</v>
      </c>
      <c r="G75" s="513">
        <f t="shared" ref="G75" si="0">F75*E75</f>
        <v>0</v>
      </c>
    </row>
    <row r="76" spans="1:7">
      <c r="A76" s="53"/>
      <c r="B76" s="54"/>
      <c r="D76" s="511"/>
      <c r="E76" s="512"/>
      <c r="F76" s="659"/>
      <c r="G76" s="513"/>
    </row>
    <row r="77" spans="1:7" ht="51">
      <c r="A77" s="53" t="s">
        <v>314</v>
      </c>
      <c r="B77" s="54">
        <v>7</v>
      </c>
      <c r="C77" s="50" t="s">
        <v>327</v>
      </c>
      <c r="D77" s="514"/>
      <c r="E77" s="512"/>
      <c r="F77" s="659"/>
      <c r="G77" s="513"/>
    </row>
    <row r="78" spans="1:7" ht="25.5">
      <c r="A78" s="53"/>
      <c r="B78" s="54"/>
      <c r="C78" s="50" t="s">
        <v>328</v>
      </c>
      <c r="D78" s="511" t="s">
        <v>36</v>
      </c>
      <c r="E78" s="512">
        <v>30</v>
      </c>
      <c r="F78" s="659">
        <v>0</v>
      </c>
      <c r="G78" s="513">
        <f t="shared" ref="G78" si="1">F78*E78</f>
        <v>0</v>
      </c>
    </row>
    <row r="79" spans="1:7">
      <c r="A79" s="53"/>
      <c r="B79" s="54"/>
      <c r="C79" s="50" t="s">
        <v>329</v>
      </c>
      <c r="D79" s="511"/>
      <c r="E79" s="512"/>
      <c r="F79" s="659"/>
      <c r="G79" s="513"/>
    </row>
    <row r="80" spans="1:7" ht="38.25">
      <c r="A80" s="53"/>
      <c r="B80" s="54"/>
      <c r="C80" s="50" t="s">
        <v>330</v>
      </c>
      <c r="D80" s="511"/>
      <c r="E80" s="512"/>
      <c r="F80" s="659"/>
      <c r="G80" s="513"/>
    </row>
    <row r="81" spans="1:7">
      <c r="A81" s="53"/>
      <c r="B81" s="54"/>
      <c r="D81" s="511"/>
      <c r="E81" s="512"/>
      <c r="F81" s="659"/>
      <c r="G81" s="513"/>
    </row>
    <row r="82" spans="1:7" ht="63.75">
      <c r="A82" s="53" t="s">
        <v>314</v>
      </c>
      <c r="B82" s="54">
        <v>8</v>
      </c>
      <c r="C82" s="50" t="s">
        <v>331</v>
      </c>
      <c r="D82" s="511"/>
      <c r="E82" s="512"/>
      <c r="F82" s="659"/>
      <c r="G82" s="513"/>
    </row>
    <row r="83" spans="1:7" ht="25.5">
      <c r="A83" s="53"/>
      <c r="B83" s="54"/>
      <c r="C83" s="50" t="s">
        <v>332</v>
      </c>
      <c r="D83" s="511" t="s">
        <v>36</v>
      </c>
      <c r="E83" s="512">
        <v>20</v>
      </c>
      <c r="F83" s="659">
        <v>0</v>
      </c>
      <c r="G83" s="513">
        <f t="shared" ref="G83" si="2">F83*E83</f>
        <v>0</v>
      </c>
    </row>
    <row r="84" spans="1:7">
      <c r="A84" s="53"/>
      <c r="B84" s="54"/>
      <c r="D84" s="518"/>
      <c r="E84" s="512"/>
      <c r="F84" s="659"/>
      <c r="G84" s="513"/>
    </row>
    <row r="85" spans="1:7" ht="25.5">
      <c r="A85" s="53" t="s">
        <v>314</v>
      </c>
      <c r="B85" s="54">
        <v>9</v>
      </c>
      <c r="C85" s="50" t="s">
        <v>333</v>
      </c>
      <c r="D85" s="511" t="s">
        <v>36</v>
      </c>
      <c r="E85" s="512">
        <v>6</v>
      </c>
      <c r="F85" s="659">
        <v>0</v>
      </c>
      <c r="G85" s="513">
        <f t="shared" ref="G85" si="3">F85*E85</f>
        <v>0</v>
      </c>
    </row>
    <row r="86" spans="1:7">
      <c r="A86" s="53"/>
      <c r="B86" s="54"/>
      <c r="D86" s="511"/>
      <c r="E86" s="512"/>
      <c r="F86" s="659"/>
      <c r="G86" s="513"/>
    </row>
    <row r="87" spans="1:7" ht="63.75">
      <c r="A87" s="53" t="s">
        <v>314</v>
      </c>
      <c r="B87" s="54">
        <v>10</v>
      </c>
      <c r="C87" s="50" t="s">
        <v>334</v>
      </c>
      <c r="D87" s="50"/>
      <c r="E87" s="519"/>
      <c r="F87" s="660"/>
      <c r="G87" s="513"/>
    </row>
    <row r="88" spans="1:7" ht="25.5">
      <c r="A88" s="53"/>
      <c r="B88" s="54"/>
      <c r="C88" s="50" t="s">
        <v>335</v>
      </c>
      <c r="D88" s="511" t="s">
        <v>36</v>
      </c>
      <c r="E88" s="520">
        <v>18</v>
      </c>
      <c r="F88" s="659">
        <v>0</v>
      </c>
      <c r="G88" s="513">
        <f t="shared" ref="G88" si="4">F88*E88</f>
        <v>0</v>
      </c>
    </row>
    <row r="89" spans="1:7">
      <c r="A89" s="53"/>
      <c r="B89" s="54"/>
      <c r="C89" s="50" t="s">
        <v>329</v>
      </c>
      <c r="D89" s="511"/>
      <c r="E89" s="512"/>
      <c r="F89" s="659"/>
      <c r="G89" s="513"/>
    </row>
    <row r="90" spans="1:7">
      <c r="A90" s="53"/>
      <c r="B90" s="54"/>
      <c r="D90" s="511"/>
      <c r="E90" s="512"/>
      <c r="F90" s="659"/>
      <c r="G90" s="513"/>
    </row>
    <row r="91" spans="1:7" ht="76.5">
      <c r="A91" s="53" t="s">
        <v>314</v>
      </c>
      <c r="B91" s="54">
        <v>11</v>
      </c>
      <c r="C91" s="50" t="s">
        <v>336</v>
      </c>
      <c r="D91" s="50"/>
      <c r="E91" s="519"/>
      <c r="F91" s="660"/>
      <c r="G91" s="513"/>
    </row>
    <row r="92" spans="1:7" ht="25.5">
      <c r="A92" s="53"/>
      <c r="B92" s="54"/>
      <c r="C92" s="50" t="s">
        <v>337</v>
      </c>
      <c r="D92" s="511" t="s">
        <v>36</v>
      </c>
      <c r="E92" s="520">
        <v>4</v>
      </c>
      <c r="F92" s="659">
        <v>0</v>
      </c>
      <c r="G92" s="513">
        <f t="shared" ref="G92:G95" si="5">F92*E92</f>
        <v>0</v>
      </c>
    </row>
    <row r="93" spans="1:7" ht="38.25">
      <c r="A93" s="53" t="s">
        <v>314</v>
      </c>
      <c r="B93" s="54">
        <v>12</v>
      </c>
      <c r="C93" s="50" t="s">
        <v>618</v>
      </c>
      <c r="D93" s="511" t="s">
        <v>36</v>
      </c>
      <c r="E93" s="520">
        <v>1</v>
      </c>
      <c r="F93" s="659">
        <v>0</v>
      </c>
      <c r="G93" s="513">
        <f t="shared" si="5"/>
        <v>0</v>
      </c>
    </row>
    <row r="94" spans="1:7">
      <c r="A94" s="53"/>
      <c r="B94" s="54"/>
      <c r="D94" s="511"/>
      <c r="E94" s="520"/>
      <c r="F94" s="659"/>
      <c r="G94" s="513"/>
    </row>
    <row r="95" spans="1:7">
      <c r="A95" s="53" t="s">
        <v>314</v>
      </c>
      <c r="B95" s="54">
        <v>13</v>
      </c>
      <c r="C95" s="50" t="s">
        <v>338</v>
      </c>
      <c r="D95" s="511" t="s">
        <v>36</v>
      </c>
      <c r="E95" s="520">
        <v>2</v>
      </c>
      <c r="F95" s="659">
        <v>0</v>
      </c>
      <c r="G95" s="513">
        <f t="shared" si="5"/>
        <v>0</v>
      </c>
    </row>
    <row r="96" spans="1:7">
      <c r="A96" s="53"/>
      <c r="B96" s="54"/>
      <c r="D96" s="50"/>
      <c r="E96" s="520"/>
      <c r="F96" s="659"/>
      <c r="G96" s="513"/>
    </row>
    <row r="97" spans="1:8" ht="25.5">
      <c r="A97" s="53" t="s">
        <v>314</v>
      </c>
      <c r="B97" s="54">
        <v>14</v>
      </c>
      <c r="C97" s="521" t="s">
        <v>339</v>
      </c>
      <c r="D97" s="511" t="s">
        <v>36</v>
      </c>
      <c r="E97" s="520">
        <v>2</v>
      </c>
      <c r="F97" s="659">
        <v>0</v>
      </c>
      <c r="G97" s="513">
        <f t="shared" ref="G97" si="6">F97*E97</f>
        <v>0</v>
      </c>
    </row>
    <row r="98" spans="1:8">
      <c r="A98" s="56"/>
      <c r="B98" s="56"/>
      <c r="D98" s="511"/>
      <c r="E98" s="512"/>
      <c r="F98" s="659"/>
      <c r="G98" s="513"/>
    </row>
    <row r="99" spans="1:8" ht="38.25">
      <c r="A99" s="53" t="s">
        <v>314</v>
      </c>
      <c r="B99" s="54">
        <v>15</v>
      </c>
      <c r="C99" s="50" t="s">
        <v>340</v>
      </c>
      <c r="D99" s="511" t="s">
        <v>32</v>
      </c>
      <c r="E99" s="512">
        <v>1</v>
      </c>
      <c r="F99" s="659">
        <v>0</v>
      </c>
      <c r="G99" s="513">
        <f>F99*E99</f>
        <v>0</v>
      </c>
      <c r="H99" s="56"/>
    </row>
    <row r="100" spans="1:8">
      <c r="A100" s="522"/>
      <c r="B100" s="523"/>
      <c r="C100" s="56"/>
      <c r="D100" s="511"/>
      <c r="E100" s="524"/>
      <c r="F100" s="661"/>
      <c r="G100" s="524"/>
      <c r="H100" s="56"/>
    </row>
    <row r="101" spans="1:8">
      <c r="A101" s="53" t="s">
        <v>314</v>
      </c>
      <c r="B101" s="54">
        <v>16</v>
      </c>
      <c r="C101" s="50" t="s">
        <v>341</v>
      </c>
      <c r="D101" s="511"/>
      <c r="E101" s="512"/>
      <c r="F101" s="659"/>
      <c r="G101" s="513">
        <f>SUM(G60:G99)*0.1</f>
        <v>0</v>
      </c>
      <c r="H101" s="56"/>
    </row>
    <row r="102" spans="1:8">
      <c r="A102" s="53"/>
      <c r="B102" s="54"/>
      <c r="D102" s="511"/>
      <c r="E102" s="512"/>
      <c r="F102" s="659"/>
      <c r="G102" s="513"/>
      <c r="H102" s="56"/>
    </row>
    <row r="103" spans="1:8">
      <c r="A103" s="53" t="s">
        <v>314</v>
      </c>
      <c r="B103" s="54">
        <v>17</v>
      </c>
      <c r="C103" s="50" t="s">
        <v>342</v>
      </c>
      <c r="D103" s="511" t="s">
        <v>32</v>
      </c>
      <c r="E103" s="512">
        <v>1</v>
      </c>
      <c r="F103" s="659">
        <v>0</v>
      </c>
      <c r="G103" s="513">
        <f>E103*F103</f>
        <v>0</v>
      </c>
      <c r="H103" s="56"/>
    </row>
    <row r="104" spans="1:8">
      <c r="A104" s="53"/>
      <c r="B104" s="54"/>
      <c r="D104" s="511"/>
      <c r="E104" s="512"/>
      <c r="F104" s="659"/>
      <c r="G104" s="513"/>
      <c r="H104" s="56"/>
    </row>
    <row r="105" spans="1:8">
      <c r="A105" s="522" t="s">
        <v>314</v>
      </c>
      <c r="B105" s="523">
        <v>18</v>
      </c>
      <c r="C105" s="50" t="s">
        <v>343</v>
      </c>
      <c r="D105" s="511" t="s">
        <v>32</v>
      </c>
      <c r="E105" s="512">
        <v>1</v>
      </c>
      <c r="F105" s="659">
        <v>0</v>
      </c>
      <c r="G105" s="513">
        <f>E105*F105</f>
        <v>0</v>
      </c>
      <c r="H105" s="56"/>
    </row>
    <row r="106" spans="1:8">
      <c r="A106" s="56"/>
      <c r="B106" s="56"/>
      <c r="D106" s="511"/>
      <c r="E106" s="512"/>
      <c r="F106" s="659"/>
      <c r="G106" s="513"/>
      <c r="H106" s="56"/>
    </row>
    <row r="107" spans="1:8">
      <c r="A107" s="522" t="s">
        <v>314</v>
      </c>
      <c r="B107" s="523">
        <v>19</v>
      </c>
      <c r="C107" s="503" t="s">
        <v>344</v>
      </c>
      <c r="D107" s="525" t="s">
        <v>32</v>
      </c>
      <c r="E107" s="526">
        <v>1</v>
      </c>
      <c r="F107" s="662">
        <v>0</v>
      </c>
      <c r="G107" s="527">
        <f>E107*F107</f>
        <v>0</v>
      </c>
      <c r="H107" s="56"/>
    </row>
    <row r="108" spans="1:8">
      <c r="A108" s="56"/>
      <c r="B108" s="56"/>
      <c r="C108" s="56"/>
      <c r="D108" s="51"/>
      <c r="E108" s="51"/>
      <c r="F108" s="659"/>
      <c r="G108" s="513"/>
      <c r="H108" s="56"/>
    </row>
    <row r="109" spans="1:8">
      <c r="A109" s="528"/>
      <c r="B109" s="529"/>
      <c r="C109" s="530" t="s">
        <v>3</v>
      </c>
      <c r="D109" s="531"/>
      <c r="E109" s="531"/>
      <c r="F109" s="662"/>
      <c r="G109" s="532">
        <f>SUM(G61:G108)</f>
        <v>0</v>
      </c>
      <c r="H109" s="56"/>
    </row>
    <row r="110" spans="1:8">
      <c r="A110" s="56"/>
      <c r="B110" s="56"/>
      <c r="C110" s="56"/>
      <c r="D110" s="56"/>
      <c r="E110" s="56"/>
      <c r="F110" s="663"/>
      <c r="G110" s="56"/>
      <c r="H110" s="56"/>
    </row>
    <row r="111" spans="1:8">
      <c r="A111" s="56"/>
      <c r="B111" s="56"/>
      <c r="C111" s="56"/>
      <c r="D111" s="56"/>
      <c r="E111" s="56"/>
      <c r="F111" s="663"/>
      <c r="G111" s="56"/>
      <c r="H111" s="56"/>
    </row>
    <row r="112" spans="1:8" s="41" customFormat="1" ht="18">
      <c r="A112" s="533" t="s">
        <v>345</v>
      </c>
      <c r="B112" s="61"/>
      <c r="C112" s="62" t="s">
        <v>346</v>
      </c>
      <c r="D112" s="63"/>
      <c r="E112" s="64"/>
      <c r="F112" s="65"/>
      <c r="G112" s="66"/>
    </row>
    <row r="113" spans="1:7" s="41" customFormat="1">
      <c r="A113" s="67" t="s">
        <v>306</v>
      </c>
      <c r="B113" s="67"/>
      <c r="C113" s="534"/>
      <c r="D113" s="68"/>
      <c r="E113" s="69"/>
      <c r="F113" s="70"/>
      <c r="G113" s="71"/>
    </row>
    <row r="114" spans="1:7" s="41" customFormat="1">
      <c r="A114" s="72"/>
      <c r="B114" s="73"/>
      <c r="C114" s="74"/>
      <c r="D114" s="75"/>
      <c r="E114" s="75"/>
      <c r="F114" s="76"/>
      <c r="G114" s="77"/>
    </row>
    <row r="115" spans="1:7" s="41" customFormat="1">
      <c r="A115" s="85" t="s">
        <v>307</v>
      </c>
      <c r="B115" s="67"/>
      <c r="C115" s="74"/>
      <c r="D115" s="75"/>
      <c r="E115" s="75"/>
      <c r="F115" s="76"/>
      <c r="G115" s="77"/>
    </row>
    <row r="116" spans="1:7" s="41" customFormat="1" ht="25.5">
      <c r="A116" s="79" t="s">
        <v>308</v>
      </c>
      <c r="B116" s="80"/>
      <c r="C116" s="81" t="s">
        <v>309</v>
      </c>
      <c r="D116" s="82" t="s">
        <v>310</v>
      </c>
      <c r="E116" s="83" t="s">
        <v>311</v>
      </c>
      <c r="F116" s="175" t="s">
        <v>312</v>
      </c>
      <c r="G116" s="84" t="s">
        <v>313</v>
      </c>
    </row>
    <row r="117" spans="1:7" s="41" customFormat="1">
      <c r="A117" s="78"/>
      <c r="B117" s="85"/>
      <c r="C117" s="86"/>
      <c r="D117" s="75"/>
      <c r="E117" s="87"/>
      <c r="F117" s="76"/>
      <c r="G117" s="77"/>
    </row>
    <row r="118" spans="1:7" s="41" customFormat="1" ht="16.5" thickBot="1">
      <c r="A118" s="88"/>
      <c r="B118" s="89" t="s">
        <v>314</v>
      </c>
      <c r="C118" s="90" t="s">
        <v>315</v>
      </c>
      <c r="D118" s="91"/>
      <c r="E118" s="92" t="s">
        <v>289</v>
      </c>
      <c r="F118" s="93"/>
      <c r="G118" s="94"/>
    </row>
    <row r="119" spans="1:7" s="41" customFormat="1">
      <c r="A119" s="95"/>
      <c r="B119" s="85"/>
      <c r="C119" s="96"/>
      <c r="D119" s="97"/>
      <c r="E119" s="98"/>
      <c r="F119" s="99"/>
      <c r="G119" s="100"/>
    </row>
    <row r="120" spans="1:7" s="41" customFormat="1" ht="24">
      <c r="A120" s="101" t="str">
        <f>$B$118</f>
        <v>I.</v>
      </c>
      <c r="B120" s="102">
        <f>COUNT(#REF!)+1</f>
        <v>1</v>
      </c>
      <c r="C120" s="103" t="s">
        <v>347</v>
      </c>
      <c r="D120" s="104"/>
      <c r="E120" s="105"/>
      <c r="F120" s="664"/>
      <c r="G120" s="106"/>
    </row>
    <row r="121" spans="1:7" s="41" customFormat="1">
      <c r="A121" s="101"/>
      <c r="B121" s="102"/>
      <c r="C121" s="103" t="s">
        <v>348</v>
      </c>
      <c r="D121" s="107" t="s">
        <v>48</v>
      </c>
      <c r="E121" s="108">
        <v>1185</v>
      </c>
      <c r="F121" s="665">
        <v>0</v>
      </c>
      <c r="G121" s="109">
        <f>E121*F121</f>
        <v>0</v>
      </c>
    </row>
    <row r="122" spans="1:7" s="41" customFormat="1">
      <c r="A122" s="101"/>
      <c r="B122" s="102"/>
      <c r="C122" s="103" t="s">
        <v>349</v>
      </c>
      <c r="D122" s="107" t="s">
        <v>48</v>
      </c>
      <c r="E122" s="108">
        <v>620</v>
      </c>
      <c r="F122" s="665">
        <v>0</v>
      </c>
      <c r="G122" s="109">
        <f>E122*F122</f>
        <v>0</v>
      </c>
    </row>
    <row r="123" spans="1:7" s="41" customFormat="1">
      <c r="A123" s="101"/>
      <c r="B123" s="102"/>
      <c r="C123" s="103" t="s">
        <v>350</v>
      </c>
      <c r="D123" s="107" t="s">
        <v>48</v>
      </c>
      <c r="E123" s="108">
        <v>64</v>
      </c>
      <c r="F123" s="665">
        <v>0</v>
      </c>
      <c r="G123" s="109">
        <f>E123*F123</f>
        <v>0</v>
      </c>
    </row>
    <row r="124" spans="1:7" s="41" customFormat="1">
      <c r="A124" s="101"/>
      <c r="B124" s="102"/>
      <c r="C124" s="103" t="s">
        <v>351</v>
      </c>
      <c r="D124" s="107" t="s">
        <v>48</v>
      </c>
      <c r="E124" s="108">
        <v>410</v>
      </c>
      <c r="F124" s="665">
        <v>0</v>
      </c>
      <c r="G124" s="109">
        <f>E124*F124</f>
        <v>0</v>
      </c>
    </row>
    <row r="125" spans="1:7" s="41" customFormat="1">
      <c r="A125" s="101"/>
      <c r="B125" s="102"/>
      <c r="C125" s="103" t="s">
        <v>352</v>
      </c>
      <c r="D125" s="107" t="s">
        <v>48</v>
      </c>
      <c r="E125" s="108">
        <v>38</v>
      </c>
      <c r="F125" s="665">
        <v>0</v>
      </c>
      <c r="G125" s="109">
        <f>E125*F125</f>
        <v>0</v>
      </c>
    </row>
    <row r="126" spans="1:7" s="41" customFormat="1">
      <c r="A126" s="101"/>
      <c r="B126" s="102"/>
      <c r="C126" s="103"/>
      <c r="D126" s="107"/>
      <c r="E126" s="108"/>
      <c r="F126" s="665"/>
      <c r="G126" s="109"/>
    </row>
    <row r="127" spans="1:7" s="41" customFormat="1" ht="36">
      <c r="A127" s="95" t="str">
        <f>$B$118</f>
        <v>I.</v>
      </c>
      <c r="B127" s="110">
        <f>COUNT($A$120:B122)+1</f>
        <v>2</v>
      </c>
      <c r="C127" s="96" t="s">
        <v>353</v>
      </c>
      <c r="D127" s="111"/>
      <c r="E127" s="108"/>
      <c r="F127" s="665"/>
      <c r="G127" s="109"/>
    </row>
    <row r="128" spans="1:7" s="41" customFormat="1">
      <c r="A128" s="95"/>
      <c r="B128" s="85"/>
      <c r="C128" s="96" t="s">
        <v>354</v>
      </c>
      <c r="D128" s="111" t="s">
        <v>48</v>
      </c>
      <c r="E128" s="108">
        <v>38</v>
      </c>
      <c r="F128" s="665">
        <v>0</v>
      </c>
      <c r="G128" s="109">
        <f>E128*F128</f>
        <v>0</v>
      </c>
    </row>
    <row r="129" spans="1:7" s="41" customFormat="1">
      <c r="A129" s="95"/>
      <c r="B129" s="85"/>
      <c r="C129" s="96" t="s">
        <v>355</v>
      </c>
      <c r="D129" s="111" t="s">
        <v>48</v>
      </c>
      <c r="E129" s="108">
        <v>112</v>
      </c>
      <c r="F129" s="665">
        <v>0</v>
      </c>
      <c r="G129" s="109">
        <f>E129*F129</f>
        <v>0</v>
      </c>
    </row>
    <row r="130" spans="1:7" s="41" customFormat="1">
      <c r="A130" s="95"/>
      <c r="B130" s="85"/>
      <c r="C130" s="96"/>
      <c r="D130" s="111"/>
      <c r="E130" s="108"/>
      <c r="F130" s="665"/>
      <c r="G130" s="109"/>
    </row>
    <row r="131" spans="1:7" s="41" customFormat="1" ht="24">
      <c r="A131" s="95" t="str">
        <f>$B$118</f>
        <v>I.</v>
      </c>
      <c r="B131" s="85">
        <f>COUNT($A$120:B130)+1</f>
        <v>3</v>
      </c>
      <c r="C131" s="103" t="s">
        <v>347</v>
      </c>
      <c r="D131" s="111"/>
      <c r="E131" s="108"/>
      <c r="F131" s="665"/>
      <c r="G131" s="109"/>
    </row>
    <row r="132" spans="1:7" s="41" customFormat="1">
      <c r="A132" s="95"/>
      <c r="B132" s="85"/>
      <c r="C132" s="96" t="s">
        <v>356</v>
      </c>
      <c r="D132" s="111" t="s">
        <v>48</v>
      </c>
      <c r="E132" s="108">
        <v>102</v>
      </c>
      <c r="F132" s="665">
        <v>0</v>
      </c>
      <c r="G132" s="109">
        <f>E132*F132</f>
        <v>0</v>
      </c>
    </row>
    <row r="133" spans="1:7" s="41" customFormat="1">
      <c r="A133" s="95"/>
      <c r="B133" s="85"/>
      <c r="C133" s="96"/>
      <c r="D133" s="111"/>
      <c r="E133" s="108"/>
      <c r="F133" s="665"/>
      <c r="G133" s="109"/>
    </row>
    <row r="134" spans="1:7" s="41" customFormat="1" ht="24">
      <c r="A134" s="95" t="str">
        <f>$B$118</f>
        <v>I.</v>
      </c>
      <c r="B134" s="110">
        <f>COUNT($A$119:B132)+1</f>
        <v>4</v>
      </c>
      <c r="C134" s="96" t="s">
        <v>357</v>
      </c>
      <c r="D134" s="111"/>
      <c r="E134" s="108"/>
      <c r="F134" s="665"/>
      <c r="G134" s="109"/>
    </row>
    <row r="135" spans="1:7" s="41" customFormat="1">
      <c r="A135" s="95"/>
      <c r="B135" s="85"/>
      <c r="C135" s="112" t="s">
        <v>358</v>
      </c>
      <c r="D135" s="111" t="s">
        <v>48</v>
      </c>
      <c r="E135" s="108">
        <v>380</v>
      </c>
      <c r="F135" s="665">
        <v>0</v>
      </c>
      <c r="G135" s="109">
        <f>E135*F135</f>
        <v>0</v>
      </c>
    </row>
    <row r="136" spans="1:7" s="41" customFormat="1">
      <c r="A136" s="95"/>
      <c r="B136" s="85"/>
      <c r="C136" s="112" t="s">
        <v>359</v>
      </c>
      <c r="D136" s="111" t="s">
        <v>48</v>
      </c>
      <c r="E136" s="108">
        <v>80</v>
      </c>
      <c r="F136" s="665">
        <v>0</v>
      </c>
      <c r="G136" s="109">
        <f>E136*F136</f>
        <v>0</v>
      </c>
    </row>
    <row r="137" spans="1:7" s="41" customFormat="1">
      <c r="A137" s="95"/>
      <c r="B137" s="85"/>
      <c r="C137" s="112" t="s">
        <v>360</v>
      </c>
      <c r="D137" s="111" t="s">
        <v>48</v>
      </c>
      <c r="E137" s="108">
        <v>86</v>
      </c>
      <c r="F137" s="665">
        <v>0</v>
      </c>
      <c r="G137" s="109">
        <f>E137*F137</f>
        <v>0</v>
      </c>
    </row>
    <row r="138" spans="1:7" s="41" customFormat="1">
      <c r="A138" s="112" t="s">
        <v>289</v>
      </c>
      <c r="B138" s="111" t="s">
        <v>289</v>
      </c>
      <c r="C138" s="112" t="s">
        <v>361</v>
      </c>
      <c r="D138" s="111" t="s">
        <v>48</v>
      </c>
      <c r="E138" s="108">
        <v>66</v>
      </c>
      <c r="F138" s="665">
        <v>0</v>
      </c>
      <c r="G138" s="109">
        <f>E138*F138</f>
        <v>0</v>
      </c>
    </row>
    <row r="139" spans="1:7" s="41" customFormat="1">
      <c r="A139" s="113"/>
      <c r="C139" s="114"/>
      <c r="D139" s="111"/>
      <c r="E139" s="108"/>
      <c r="F139" s="665"/>
      <c r="G139" s="109"/>
    </row>
    <row r="140" spans="1:7" s="41" customFormat="1">
      <c r="A140" s="95" t="str">
        <f>$B$118</f>
        <v>I.</v>
      </c>
      <c r="B140" s="85">
        <f>COUNT($A$119:B137)+1</f>
        <v>5</v>
      </c>
      <c r="C140" s="96" t="s">
        <v>362</v>
      </c>
      <c r="D140" s="115"/>
      <c r="E140" s="115"/>
      <c r="F140" s="665"/>
      <c r="G140" s="109"/>
    </row>
    <row r="141" spans="1:7" s="41" customFormat="1">
      <c r="A141" s="113"/>
      <c r="C141" s="96" t="s">
        <v>363</v>
      </c>
      <c r="D141" s="111" t="s">
        <v>36</v>
      </c>
      <c r="E141" s="108">
        <v>4</v>
      </c>
      <c r="F141" s="665">
        <v>0</v>
      </c>
      <c r="G141" s="109">
        <f>E141*F141</f>
        <v>0</v>
      </c>
    </row>
    <row r="142" spans="1:7" s="41" customFormat="1">
      <c r="A142" s="95"/>
      <c r="B142" s="85"/>
      <c r="C142" s="96"/>
      <c r="D142" s="111"/>
      <c r="E142" s="108"/>
      <c r="F142" s="665"/>
      <c r="G142" s="109"/>
    </row>
    <row r="143" spans="1:7" s="41" customFormat="1" ht="38.25">
      <c r="A143" s="95" t="str">
        <f>$B$118</f>
        <v>I.</v>
      </c>
      <c r="B143" s="85">
        <f>COUNT($A$119:B140)+1</f>
        <v>6</v>
      </c>
      <c r="C143" s="116" t="s">
        <v>364</v>
      </c>
      <c r="D143" s="111" t="s">
        <v>32</v>
      </c>
      <c r="E143" s="108">
        <v>1</v>
      </c>
      <c r="F143" s="665">
        <v>0</v>
      </c>
      <c r="G143" s="109">
        <f>E143*F143</f>
        <v>0</v>
      </c>
    </row>
    <row r="144" spans="1:7" s="41" customFormat="1">
      <c r="A144" s="95"/>
      <c r="B144" s="85"/>
      <c r="D144" s="117"/>
      <c r="E144" s="118"/>
      <c r="F144" s="665"/>
      <c r="G144" s="109"/>
    </row>
    <row r="145" spans="1:7" s="41" customFormat="1" ht="36">
      <c r="A145" s="95" t="str">
        <f>$B$118</f>
        <v>I.</v>
      </c>
      <c r="B145" s="85">
        <f>COUNT($A$119:B144)+1</f>
        <v>7</v>
      </c>
      <c r="C145" s="96" t="s">
        <v>365</v>
      </c>
      <c r="D145" s="115"/>
      <c r="E145" s="115"/>
      <c r="F145" s="665"/>
      <c r="G145" s="109"/>
    </row>
    <row r="146" spans="1:7" s="41" customFormat="1">
      <c r="A146" s="95"/>
      <c r="B146" s="85"/>
      <c r="C146" s="96" t="s">
        <v>366</v>
      </c>
      <c r="D146" s="111" t="s">
        <v>36</v>
      </c>
      <c r="E146" s="108">
        <v>12</v>
      </c>
      <c r="F146" s="665">
        <v>0</v>
      </c>
      <c r="G146" s="109">
        <f>E146*F146</f>
        <v>0</v>
      </c>
    </row>
    <row r="147" spans="1:7" s="41" customFormat="1">
      <c r="A147" s="113"/>
      <c r="C147" s="96"/>
      <c r="D147" s="111"/>
      <c r="E147" s="108"/>
      <c r="F147" s="665"/>
      <c r="G147" s="109"/>
    </row>
    <row r="148" spans="1:7" s="41" customFormat="1" ht="36">
      <c r="A148" s="95" t="str">
        <f>$B$118</f>
        <v>I.</v>
      </c>
      <c r="B148" s="85">
        <f>COUNT($A$119:B146)+1</f>
        <v>8</v>
      </c>
      <c r="C148" s="96" t="s">
        <v>367</v>
      </c>
      <c r="D148" s="111"/>
      <c r="E148" s="108"/>
      <c r="F148" s="665"/>
      <c r="G148" s="109"/>
    </row>
    <row r="149" spans="1:7" s="41" customFormat="1">
      <c r="A149" s="113"/>
      <c r="C149" s="96" t="s">
        <v>366</v>
      </c>
      <c r="D149" s="111" t="s">
        <v>36</v>
      </c>
      <c r="E149" s="108">
        <v>12</v>
      </c>
      <c r="F149" s="665">
        <v>0</v>
      </c>
      <c r="G149" s="109">
        <f>E149*F149</f>
        <v>0</v>
      </c>
    </row>
    <row r="150" spans="1:7" s="41" customFormat="1">
      <c r="A150" s="113"/>
      <c r="C150" s="96"/>
      <c r="D150" s="111"/>
      <c r="E150" s="108"/>
      <c r="F150" s="665"/>
      <c r="G150" s="109"/>
    </row>
    <row r="151" spans="1:7" s="41" customFormat="1" ht="24">
      <c r="A151" s="95" t="str">
        <f>$B$118</f>
        <v>I.</v>
      </c>
      <c r="B151" s="85">
        <v>9</v>
      </c>
      <c r="C151" s="96" t="s">
        <v>368</v>
      </c>
      <c r="D151" s="111"/>
      <c r="E151" s="108"/>
      <c r="F151" s="665"/>
      <c r="G151" s="109"/>
    </row>
    <row r="152" spans="1:7" s="41" customFormat="1">
      <c r="A152" s="113"/>
      <c r="C152" s="96" t="s">
        <v>369</v>
      </c>
      <c r="D152" s="111" t="s">
        <v>36</v>
      </c>
      <c r="E152" s="108">
        <v>4</v>
      </c>
      <c r="F152" s="665">
        <v>0</v>
      </c>
      <c r="G152" s="109">
        <f>E152*F152</f>
        <v>0</v>
      </c>
    </row>
    <row r="153" spans="1:7" s="41" customFormat="1">
      <c r="A153" s="95"/>
      <c r="B153" s="85"/>
      <c r="C153" s="96" t="s">
        <v>370</v>
      </c>
      <c r="D153" s="111" t="s">
        <v>36</v>
      </c>
      <c r="E153" s="108">
        <v>6</v>
      </c>
      <c r="F153" s="665">
        <v>0</v>
      </c>
      <c r="G153" s="109">
        <f>E153*F153</f>
        <v>0</v>
      </c>
    </row>
    <row r="154" spans="1:7" s="41" customFormat="1">
      <c r="A154" s="95"/>
      <c r="B154" s="85"/>
      <c r="C154" s="96" t="s">
        <v>371</v>
      </c>
      <c r="D154" s="111" t="s">
        <v>36</v>
      </c>
      <c r="E154" s="108">
        <v>2</v>
      </c>
      <c r="F154" s="665">
        <v>0</v>
      </c>
      <c r="G154" s="109">
        <f>E154*F154</f>
        <v>0</v>
      </c>
    </row>
    <row r="155" spans="1:7" s="41" customFormat="1">
      <c r="A155" s="113"/>
      <c r="C155" s="96" t="s">
        <v>289</v>
      </c>
      <c r="D155" s="111" t="s">
        <v>289</v>
      </c>
      <c r="E155" s="108" t="s">
        <v>289</v>
      </c>
      <c r="F155" s="665" t="s">
        <v>289</v>
      </c>
      <c r="G155" s="109" t="s">
        <v>372</v>
      </c>
    </row>
    <row r="156" spans="1:7" s="41" customFormat="1" ht="51">
      <c r="A156" s="95" t="str">
        <f>$B$118</f>
        <v>I.</v>
      </c>
      <c r="B156" s="85">
        <v>10</v>
      </c>
      <c r="C156" s="116" t="s">
        <v>373</v>
      </c>
      <c r="D156" s="111" t="s">
        <v>48</v>
      </c>
      <c r="E156" s="108">
        <v>8</v>
      </c>
      <c r="F156" s="665">
        <v>0</v>
      </c>
      <c r="G156" s="109">
        <f>E156*F156</f>
        <v>0</v>
      </c>
    </row>
    <row r="157" spans="1:7" s="41" customFormat="1">
      <c r="A157" s="95"/>
      <c r="B157" s="85"/>
      <c r="C157" s="96"/>
      <c r="D157" s="111"/>
      <c r="E157" s="108"/>
      <c r="F157" s="665"/>
      <c r="G157" s="109"/>
    </row>
    <row r="158" spans="1:7" s="41" customFormat="1" ht="24">
      <c r="A158" s="95" t="str">
        <f>$B$118</f>
        <v>I.</v>
      </c>
      <c r="B158" s="85">
        <f>COUNT($A$119:B157)+1</f>
        <v>11</v>
      </c>
      <c r="C158" s="119" t="s">
        <v>374</v>
      </c>
      <c r="D158" s="111" t="s">
        <v>36</v>
      </c>
      <c r="E158" s="108">
        <v>9</v>
      </c>
      <c r="F158" s="665">
        <v>0</v>
      </c>
      <c r="G158" s="109">
        <f>E158*F158</f>
        <v>0</v>
      </c>
    </row>
    <row r="159" spans="1:7" s="41" customFormat="1">
      <c r="A159" s="95"/>
      <c r="B159" s="85"/>
      <c r="C159" s="114"/>
      <c r="D159" s="111"/>
      <c r="E159" s="108"/>
      <c r="F159" s="665"/>
      <c r="G159" s="109"/>
    </row>
    <row r="160" spans="1:7" s="41" customFormat="1" ht="24">
      <c r="A160" s="95" t="str">
        <f>$B$118</f>
        <v>I.</v>
      </c>
      <c r="B160" s="85">
        <v>12</v>
      </c>
      <c r="C160" s="96" t="s">
        <v>375</v>
      </c>
      <c r="D160" s="111" t="s">
        <v>36</v>
      </c>
      <c r="E160" s="108">
        <v>10</v>
      </c>
      <c r="F160" s="665">
        <v>0</v>
      </c>
      <c r="G160" s="109">
        <f>E160*F160</f>
        <v>0</v>
      </c>
    </row>
    <row r="161" spans="1:7" s="41" customFormat="1">
      <c r="A161" s="95"/>
      <c r="B161" s="85"/>
      <c r="D161" s="117"/>
      <c r="E161" s="118"/>
      <c r="F161" s="665"/>
      <c r="G161" s="109"/>
    </row>
    <row r="162" spans="1:7" s="41" customFormat="1" ht="24">
      <c r="A162" s="120" t="str">
        <f>$B$118</f>
        <v>I.</v>
      </c>
      <c r="B162" s="96" t="s">
        <v>376</v>
      </c>
      <c r="C162" s="121" t="s">
        <v>377</v>
      </c>
      <c r="D162" s="111" t="s">
        <v>32</v>
      </c>
      <c r="E162" s="108">
        <v>3</v>
      </c>
      <c r="F162" s="665">
        <v>0</v>
      </c>
      <c r="G162" s="109">
        <f>E162*F162</f>
        <v>0</v>
      </c>
    </row>
    <row r="163" spans="1:7" s="41" customFormat="1">
      <c r="A163" s="95"/>
      <c r="B163" s="85"/>
      <c r="D163" s="117"/>
      <c r="E163" s="118"/>
      <c r="F163" s="665"/>
      <c r="G163" s="109"/>
    </row>
    <row r="164" spans="1:7" s="41" customFormat="1" ht="24">
      <c r="A164" s="122" t="str">
        <f>$B$118</f>
        <v>I.</v>
      </c>
      <c r="B164" s="123" t="s">
        <v>378</v>
      </c>
      <c r="C164" s="124" t="s">
        <v>341</v>
      </c>
      <c r="D164" s="125"/>
      <c r="E164" s="126"/>
      <c r="F164" s="127"/>
      <c r="G164" s="128">
        <f>SUM(G121:G162)*0.1</f>
        <v>0</v>
      </c>
    </row>
    <row r="165" spans="1:7" s="41" customFormat="1">
      <c r="A165" s="120"/>
      <c r="B165" s="96"/>
      <c r="C165" s="129"/>
      <c r="D165" s="130"/>
      <c r="E165" s="131"/>
      <c r="F165" s="109"/>
      <c r="G165" s="132"/>
    </row>
    <row r="166" spans="1:7" s="41" customFormat="1">
      <c r="A166" s="133"/>
      <c r="B166" s="49"/>
      <c r="C166" s="134" t="s">
        <v>3</v>
      </c>
      <c r="D166" s="135"/>
      <c r="E166" s="136"/>
      <c r="F166" s="127"/>
      <c r="G166" s="137">
        <f>SUM(G121:G164)</f>
        <v>0</v>
      </c>
    </row>
    <row r="167" spans="1:7" s="41" customFormat="1">
      <c r="A167" s="113"/>
      <c r="D167" s="117"/>
      <c r="E167" s="138"/>
      <c r="F167" s="106"/>
      <c r="G167" s="106"/>
    </row>
    <row r="168" spans="1:7" s="41" customFormat="1">
      <c r="A168" s="113"/>
      <c r="D168" s="117"/>
      <c r="E168" s="138"/>
      <c r="F168" s="106"/>
      <c r="G168" s="106"/>
    </row>
    <row r="169" spans="1:7" ht="18.75">
      <c r="A169" s="139" t="s">
        <v>379</v>
      </c>
      <c r="B169" s="61"/>
      <c r="C169" s="62" t="s">
        <v>380</v>
      </c>
      <c r="D169" s="140"/>
      <c r="E169" s="64"/>
      <c r="F169" s="141"/>
      <c r="G169" s="142"/>
    </row>
    <row r="170" spans="1:7">
      <c r="A170" s="67" t="s">
        <v>381</v>
      </c>
      <c r="B170" s="67"/>
      <c r="C170" s="143"/>
      <c r="D170" s="144"/>
      <c r="E170" s="144"/>
      <c r="F170" s="145"/>
      <c r="G170" s="146"/>
    </row>
    <row r="171" spans="1:7">
      <c r="A171" s="73"/>
      <c r="B171" s="73"/>
      <c r="C171" s="74"/>
      <c r="D171" s="75"/>
      <c r="E171" s="75"/>
      <c r="F171" s="147"/>
      <c r="G171" s="148"/>
    </row>
    <row r="172" spans="1:7">
      <c r="A172" s="67" t="s">
        <v>307</v>
      </c>
      <c r="B172" s="67"/>
      <c r="C172" s="74"/>
      <c r="D172" s="75"/>
      <c r="E172" s="75"/>
      <c r="F172" s="147"/>
      <c r="G172" s="148"/>
    </row>
    <row r="173" spans="1:7" ht="25.5">
      <c r="A173" s="80" t="s">
        <v>308</v>
      </c>
      <c r="B173" s="80"/>
      <c r="C173" s="81" t="s">
        <v>309</v>
      </c>
      <c r="D173" s="82" t="s">
        <v>310</v>
      </c>
      <c r="E173" s="83" t="s">
        <v>311</v>
      </c>
      <c r="F173" s="149" t="s">
        <v>312</v>
      </c>
      <c r="G173" s="150" t="s">
        <v>313</v>
      </c>
    </row>
    <row r="174" spans="1:7">
      <c r="A174" s="78"/>
      <c r="B174" s="85"/>
      <c r="C174" s="86"/>
      <c r="D174" s="75"/>
      <c r="E174" s="87"/>
      <c r="F174" s="147"/>
      <c r="G174" s="148"/>
    </row>
    <row r="175" spans="1:7" ht="16.5" thickBot="1">
      <c r="A175" s="88"/>
      <c r="B175" s="89" t="s">
        <v>314</v>
      </c>
      <c r="C175" s="90" t="s">
        <v>315</v>
      </c>
      <c r="D175" s="91"/>
      <c r="E175" s="92" t="s">
        <v>289</v>
      </c>
      <c r="F175" s="151"/>
      <c r="G175" s="152"/>
    </row>
    <row r="176" spans="1:7">
      <c r="A176" s="95"/>
      <c r="B176" s="85"/>
      <c r="C176" s="116"/>
      <c r="D176" s="153"/>
      <c r="E176" s="154"/>
      <c r="F176" s="155"/>
      <c r="G176" s="156"/>
    </row>
    <row r="177" spans="1:7">
      <c r="A177" s="95"/>
      <c r="B177" s="85"/>
      <c r="C177" s="643" t="s">
        <v>382</v>
      </c>
      <c r="D177" s="643"/>
      <c r="E177" s="643"/>
      <c r="F177" s="643"/>
      <c r="G177" s="643"/>
    </row>
    <row r="178" spans="1:7" ht="60">
      <c r="A178" s="95" t="str">
        <f>$B$175</f>
        <v>I.</v>
      </c>
      <c r="B178" s="85">
        <v>1</v>
      </c>
      <c r="C178" s="157" t="s">
        <v>383</v>
      </c>
      <c r="D178" s="111" t="s">
        <v>36</v>
      </c>
      <c r="E178" s="158">
        <v>1</v>
      </c>
      <c r="F178" s="132"/>
      <c r="G178" s="132"/>
    </row>
    <row r="179" spans="1:7" ht="24">
      <c r="A179" s="95"/>
      <c r="B179" s="85"/>
      <c r="C179" s="159" t="s">
        <v>384</v>
      </c>
      <c r="D179" s="111" t="s">
        <v>36</v>
      </c>
      <c r="E179" s="158">
        <v>4</v>
      </c>
      <c r="F179" s="132"/>
      <c r="G179" s="132"/>
    </row>
    <row r="180" spans="1:7" ht="24">
      <c r="A180" s="95"/>
      <c r="B180" s="85"/>
      <c r="C180" s="159" t="s">
        <v>385</v>
      </c>
      <c r="D180" s="111" t="s">
        <v>36</v>
      </c>
      <c r="E180" s="158">
        <v>1</v>
      </c>
      <c r="F180" s="132"/>
      <c r="G180" s="132"/>
    </row>
    <row r="181" spans="1:7">
      <c r="A181" s="95"/>
      <c r="B181" s="85"/>
      <c r="C181" s="159" t="s">
        <v>386</v>
      </c>
      <c r="D181" s="111" t="s">
        <v>36</v>
      </c>
      <c r="E181" s="158">
        <v>2</v>
      </c>
      <c r="F181" s="132"/>
      <c r="G181" s="132"/>
    </row>
    <row r="182" spans="1:7">
      <c r="A182" s="159"/>
      <c r="B182" s="159"/>
      <c r="C182" s="159" t="s">
        <v>387</v>
      </c>
      <c r="D182" s="111" t="s">
        <v>36</v>
      </c>
      <c r="E182" s="158">
        <v>6</v>
      </c>
      <c r="F182" s="132"/>
      <c r="G182" s="132"/>
    </row>
    <row r="183" spans="1:7" ht="24">
      <c r="A183" s="95"/>
      <c r="B183" s="85"/>
      <c r="C183" s="159" t="s">
        <v>388</v>
      </c>
      <c r="D183" s="111" t="s">
        <v>36</v>
      </c>
      <c r="E183" s="158">
        <v>4</v>
      </c>
      <c r="F183" s="132"/>
      <c r="G183" s="132"/>
    </row>
    <row r="184" spans="1:7">
      <c r="A184" s="95"/>
      <c r="B184" s="85"/>
      <c r="C184" s="159" t="s">
        <v>389</v>
      </c>
      <c r="D184" s="111"/>
      <c r="E184" s="158"/>
      <c r="F184" s="132"/>
      <c r="G184" s="132"/>
    </row>
    <row r="185" spans="1:7">
      <c r="A185" s="159"/>
      <c r="B185" s="159"/>
      <c r="C185" s="159" t="s">
        <v>390</v>
      </c>
      <c r="D185" s="111" t="s">
        <v>36</v>
      </c>
      <c r="E185" s="158">
        <v>6</v>
      </c>
      <c r="F185" s="132"/>
      <c r="G185" s="132"/>
    </row>
    <row r="186" spans="1:7">
      <c r="A186" s="159"/>
      <c r="B186" s="159"/>
      <c r="C186" s="159" t="s">
        <v>391</v>
      </c>
      <c r="D186" s="111" t="s">
        <v>36</v>
      </c>
      <c r="E186" s="158">
        <v>1</v>
      </c>
      <c r="F186" s="132"/>
      <c r="G186" s="132"/>
    </row>
    <row r="187" spans="1:7">
      <c r="A187" s="159"/>
      <c r="B187" s="159"/>
      <c r="C187" s="159" t="s">
        <v>392</v>
      </c>
      <c r="D187" s="111" t="s">
        <v>36</v>
      </c>
      <c r="E187" s="158">
        <v>16</v>
      </c>
      <c r="F187" s="132"/>
      <c r="G187" s="132"/>
    </row>
    <row r="188" spans="1:7" ht="36">
      <c r="A188" s="95"/>
      <c r="B188" s="85"/>
      <c r="C188" s="160" t="s">
        <v>393</v>
      </c>
      <c r="D188" s="111" t="s">
        <v>32</v>
      </c>
      <c r="E188" s="158">
        <v>1</v>
      </c>
      <c r="F188" s="132"/>
      <c r="G188" s="132"/>
    </row>
    <row r="189" spans="1:7">
      <c r="A189" s="95"/>
      <c r="B189" s="85"/>
      <c r="C189" s="161" t="s">
        <v>394</v>
      </c>
      <c r="D189" s="111"/>
      <c r="E189" s="158">
        <v>1</v>
      </c>
      <c r="F189" s="665">
        <v>0</v>
      </c>
      <c r="G189" s="132">
        <f>E189*F189</f>
        <v>0</v>
      </c>
    </row>
    <row r="190" spans="1:7">
      <c r="A190" s="95"/>
      <c r="B190" s="85"/>
      <c r="C190" s="161"/>
      <c r="D190" s="111"/>
      <c r="E190" s="158"/>
      <c r="F190" s="665"/>
      <c r="G190" s="132"/>
    </row>
    <row r="191" spans="1:7" ht="60">
      <c r="A191" s="95" t="str">
        <f>$B$175</f>
        <v>I.</v>
      </c>
      <c r="B191" s="85">
        <v>2</v>
      </c>
      <c r="C191" s="157" t="s">
        <v>395</v>
      </c>
      <c r="D191" s="111" t="s">
        <v>36</v>
      </c>
      <c r="E191" s="158">
        <v>1</v>
      </c>
      <c r="F191" s="666"/>
      <c r="G191" s="132"/>
    </row>
    <row r="192" spans="1:7">
      <c r="A192" s="95"/>
      <c r="B192" s="85"/>
      <c r="C192" s="159" t="s">
        <v>386</v>
      </c>
      <c r="D192" s="111" t="s">
        <v>36</v>
      </c>
      <c r="E192" s="158">
        <v>2</v>
      </c>
      <c r="F192" s="666"/>
      <c r="G192" s="132"/>
    </row>
    <row r="193" spans="1:7">
      <c r="A193" s="159"/>
      <c r="B193" s="159"/>
      <c r="C193" s="159" t="s">
        <v>387</v>
      </c>
      <c r="D193" s="111" t="s">
        <v>36</v>
      </c>
      <c r="E193" s="158">
        <v>1</v>
      </c>
      <c r="F193" s="666"/>
      <c r="G193" s="132"/>
    </row>
    <row r="194" spans="1:7">
      <c r="A194" s="95"/>
      <c r="B194" s="85"/>
      <c r="C194" s="159" t="s">
        <v>396</v>
      </c>
      <c r="D194" s="111"/>
      <c r="E194" s="158"/>
      <c r="F194" s="666"/>
      <c r="G194" s="132"/>
    </row>
    <row r="195" spans="1:7">
      <c r="A195" s="95"/>
      <c r="B195" s="85"/>
      <c r="C195" s="159" t="s">
        <v>397</v>
      </c>
      <c r="D195" s="111"/>
      <c r="E195" s="158"/>
      <c r="F195" s="666"/>
      <c r="G195" s="132"/>
    </row>
    <row r="196" spans="1:7">
      <c r="A196" s="159"/>
      <c r="B196" s="159"/>
      <c r="C196" s="162" t="s">
        <v>398</v>
      </c>
      <c r="D196" s="111" t="s">
        <v>36</v>
      </c>
      <c r="E196" s="158">
        <v>7</v>
      </c>
      <c r="F196" s="666"/>
      <c r="G196" s="132"/>
    </row>
    <row r="197" spans="1:7">
      <c r="A197" s="159"/>
      <c r="B197" s="159"/>
      <c r="C197" s="162" t="s">
        <v>399</v>
      </c>
      <c r="D197" s="111" t="s">
        <v>36</v>
      </c>
      <c r="E197" s="158">
        <v>1</v>
      </c>
      <c r="F197" s="666"/>
      <c r="G197" s="132"/>
    </row>
    <row r="198" spans="1:7">
      <c r="A198" s="159"/>
      <c r="B198" s="159"/>
      <c r="C198" s="162" t="s">
        <v>400</v>
      </c>
      <c r="D198" s="111" t="s">
        <v>36</v>
      </c>
      <c r="E198" s="158">
        <v>1</v>
      </c>
      <c r="F198" s="666"/>
      <c r="G198" s="132"/>
    </row>
    <row r="199" spans="1:7" ht="36">
      <c r="A199" s="95"/>
      <c r="B199" s="85"/>
      <c r="C199" s="160" t="s">
        <v>393</v>
      </c>
      <c r="D199" s="111" t="s">
        <v>32</v>
      </c>
      <c r="E199" s="158">
        <v>1</v>
      </c>
      <c r="F199" s="666"/>
      <c r="G199" s="132"/>
    </row>
    <row r="200" spans="1:7">
      <c r="A200" s="95"/>
      <c r="B200" s="85"/>
      <c r="C200" s="161" t="s">
        <v>394</v>
      </c>
      <c r="D200" s="111"/>
      <c r="E200" s="158">
        <v>1</v>
      </c>
      <c r="F200" s="665">
        <v>0</v>
      </c>
      <c r="G200" s="132">
        <f>E200*F200</f>
        <v>0</v>
      </c>
    </row>
    <row r="201" spans="1:7">
      <c r="A201" s="95"/>
      <c r="B201" s="85"/>
      <c r="C201" s="161"/>
      <c r="D201" s="111"/>
      <c r="E201" s="158"/>
      <c r="F201" s="665"/>
      <c r="G201" s="132"/>
    </row>
    <row r="202" spans="1:7">
      <c r="A202" s="95"/>
      <c r="B202" s="85"/>
      <c r="C202" s="160" t="s">
        <v>401</v>
      </c>
      <c r="D202" s="111"/>
      <c r="E202" s="158"/>
      <c r="F202" s="665"/>
      <c r="G202" s="132"/>
    </row>
    <row r="203" spans="1:7">
      <c r="A203" s="95"/>
      <c r="B203" s="85"/>
      <c r="C203" s="160" t="s">
        <v>402</v>
      </c>
      <c r="D203" s="111" t="s">
        <v>36</v>
      </c>
      <c r="E203" s="158">
        <v>3</v>
      </c>
      <c r="F203" s="665">
        <v>0</v>
      </c>
      <c r="G203" s="109">
        <f>E203*F203</f>
        <v>0</v>
      </c>
    </row>
    <row r="204" spans="1:7">
      <c r="A204" s="95"/>
      <c r="B204" s="85"/>
      <c r="C204" s="160" t="s">
        <v>403</v>
      </c>
      <c r="D204" s="111" t="s">
        <v>36</v>
      </c>
      <c r="E204" s="158">
        <v>3</v>
      </c>
      <c r="F204" s="665">
        <v>0</v>
      </c>
      <c r="G204" s="109">
        <f>E204*F204</f>
        <v>0</v>
      </c>
    </row>
    <row r="205" spans="1:7">
      <c r="A205" s="95"/>
      <c r="B205" s="85"/>
      <c r="C205" s="160" t="s">
        <v>404</v>
      </c>
      <c r="D205" s="111" t="s">
        <v>36</v>
      </c>
      <c r="E205" s="158">
        <v>5</v>
      </c>
      <c r="F205" s="665">
        <v>0</v>
      </c>
      <c r="G205" s="109">
        <f>E205*F205</f>
        <v>0</v>
      </c>
    </row>
    <row r="206" spans="1:7">
      <c r="A206" s="95"/>
      <c r="B206" s="85"/>
      <c r="C206" s="160" t="s">
        <v>405</v>
      </c>
      <c r="D206" s="111" t="s">
        <v>36</v>
      </c>
      <c r="E206" s="158">
        <v>1</v>
      </c>
      <c r="F206" s="665">
        <v>0</v>
      </c>
      <c r="G206" s="109">
        <f>E206*F206</f>
        <v>0</v>
      </c>
    </row>
    <row r="207" spans="1:7">
      <c r="A207" s="95"/>
      <c r="B207" s="85"/>
      <c r="C207" s="161"/>
      <c r="D207" s="111"/>
      <c r="E207" s="158"/>
      <c r="F207" s="665"/>
      <c r="G207" s="132"/>
    </row>
    <row r="208" spans="1:7">
      <c r="A208" s="95" t="s">
        <v>314</v>
      </c>
      <c r="B208" s="85">
        <v>3</v>
      </c>
      <c r="C208" s="160" t="s">
        <v>406</v>
      </c>
      <c r="D208" s="111" t="s">
        <v>36</v>
      </c>
      <c r="E208" s="158">
        <v>10</v>
      </c>
      <c r="F208" s="665">
        <v>0</v>
      </c>
      <c r="G208" s="109">
        <f>E208*F208</f>
        <v>0</v>
      </c>
    </row>
    <row r="209" spans="1:7">
      <c r="A209" s="95"/>
      <c r="B209" s="85"/>
      <c r="C209" s="161"/>
      <c r="D209" s="111"/>
      <c r="E209" s="158"/>
      <c r="F209" s="665"/>
      <c r="G209" s="132"/>
    </row>
    <row r="210" spans="1:7">
      <c r="A210" s="95" t="str">
        <f>$B$175</f>
        <v>I.</v>
      </c>
      <c r="B210" s="85">
        <v>4</v>
      </c>
      <c r="C210" s="129" t="s">
        <v>341</v>
      </c>
      <c r="D210" s="111" t="s">
        <v>32</v>
      </c>
      <c r="E210" s="131"/>
      <c r="F210" s="666"/>
      <c r="G210" s="132">
        <f>SUM(G178:G209)*0.1</f>
        <v>0</v>
      </c>
    </row>
    <row r="211" spans="1:7">
      <c r="A211" s="95"/>
      <c r="B211" s="85"/>
      <c r="C211" s="163"/>
      <c r="D211" s="111"/>
      <c r="E211" s="131"/>
      <c r="F211" s="666"/>
      <c r="G211" s="132"/>
    </row>
    <row r="212" spans="1:7">
      <c r="A212" s="95" t="str">
        <f>$B$175</f>
        <v>I.</v>
      </c>
      <c r="B212" s="85">
        <v>5</v>
      </c>
      <c r="C212" s="163" t="s">
        <v>342</v>
      </c>
      <c r="D212" s="111" t="s">
        <v>32</v>
      </c>
      <c r="E212" s="131">
        <v>1</v>
      </c>
      <c r="F212" s="665">
        <v>0</v>
      </c>
      <c r="G212" s="109">
        <f>E212*F212</f>
        <v>0</v>
      </c>
    </row>
    <row r="213" spans="1:7">
      <c r="A213" s="41"/>
      <c r="B213" s="41"/>
      <c r="C213" s="163"/>
      <c r="D213" s="111"/>
      <c r="E213" s="131"/>
      <c r="F213" s="665"/>
      <c r="G213" s="109"/>
    </row>
    <row r="214" spans="1:7" ht="24">
      <c r="A214" s="164" t="s">
        <v>314</v>
      </c>
      <c r="B214" s="165">
        <v>6</v>
      </c>
      <c r="C214" s="163" t="s">
        <v>407</v>
      </c>
      <c r="D214" s="111" t="s">
        <v>32</v>
      </c>
      <c r="E214" s="131">
        <v>1</v>
      </c>
      <c r="F214" s="665">
        <v>0</v>
      </c>
      <c r="G214" s="109">
        <f>E214*F214</f>
        <v>0</v>
      </c>
    </row>
    <row r="215" spans="1:7">
      <c r="A215" s="41"/>
      <c r="B215" s="41"/>
      <c r="C215" s="163"/>
      <c r="D215" s="111"/>
      <c r="E215" s="131"/>
      <c r="F215" s="665"/>
      <c r="G215" s="109"/>
    </row>
    <row r="216" spans="1:7">
      <c r="A216" s="166" t="str">
        <f>$B$175</f>
        <v>I.</v>
      </c>
      <c r="B216" s="167">
        <v>7</v>
      </c>
      <c r="C216" s="168" t="s">
        <v>344</v>
      </c>
      <c r="D216" s="169" t="s">
        <v>32</v>
      </c>
      <c r="E216" s="126">
        <v>1</v>
      </c>
      <c r="F216" s="667">
        <v>0</v>
      </c>
      <c r="G216" s="127">
        <f>E216*F216</f>
        <v>0</v>
      </c>
    </row>
    <row r="217" spans="1:7">
      <c r="A217" s="41"/>
      <c r="B217" s="41"/>
      <c r="C217" s="41"/>
      <c r="D217" s="117"/>
      <c r="E217" s="170"/>
      <c r="F217" s="666"/>
      <c r="G217" s="132"/>
    </row>
    <row r="218" spans="1:7">
      <c r="A218" s="49"/>
      <c r="B218" s="49"/>
      <c r="C218" s="134" t="s">
        <v>3</v>
      </c>
      <c r="D218" s="135"/>
      <c r="E218" s="171"/>
      <c r="F218" s="668"/>
      <c r="G218" s="172">
        <f>SUM(G188:G217)</f>
        <v>0</v>
      </c>
    </row>
    <row r="219" spans="1:7">
      <c r="A219" s="41"/>
      <c r="B219" s="41"/>
      <c r="C219" s="41"/>
      <c r="D219" s="117"/>
      <c r="E219" s="117"/>
      <c r="F219" s="669"/>
      <c r="G219" s="173"/>
    </row>
    <row r="220" spans="1:7" ht="18">
      <c r="A220" s="139" t="s">
        <v>408</v>
      </c>
      <c r="B220" s="139"/>
      <c r="C220" s="139" t="s">
        <v>409</v>
      </c>
      <c r="D220" s="63"/>
      <c r="E220" s="64"/>
      <c r="F220" s="65"/>
      <c r="G220" s="66"/>
    </row>
    <row r="221" spans="1:7">
      <c r="A221" s="67" t="s">
        <v>381</v>
      </c>
      <c r="B221" s="67"/>
      <c r="C221" s="116"/>
      <c r="D221" s="68"/>
      <c r="E221" s="69"/>
      <c r="F221" s="70"/>
      <c r="G221" s="71"/>
    </row>
    <row r="222" spans="1:7">
      <c r="A222" s="73"/>
      <c r="B222" s="73"/>
      <c r="C222" s="174"/>
      <c r="D222" s="75"/>
      <c r="E222" s="75"/>
      <c r="F222" s="76"/>
      <c r="G222" s="77"/>
    </row>
    <row r="223" spans="1:7">
      <c r="A223" s="67" t="s">
        <v>307</v>
      </c>
      <c r="B223" s="67"/>
      <c r="C223" s="74"/>
      <c r="D223" s="75"/>
      <c r="E223" s="75"/>
      <c r="F223" s="76"/>
      <c r="G223" s="77"/>
    </row>
    <row r="224" spans="1:7" ht="25.5">
      <c r="A224" s="80" t="s">
        <v>308</v>
      </c>
      <c r="B224" s="80"/>
      <c r="C224" s="81" t="s">
        <v>309</v>
      </c>
      <c r="D224" s="82" t="s">
        <v>310</v>
      </c>
      <c r="E224" s="83" t="s">
        <v>311</v>
      </c>
      <c r="F224" s="175" t="s">
        <v>312</v>
      </c>
      <c r="G224" s="84" t="s">
        <v>313</v>
      </c>
    </row>
    <row r="225" spans="1:7">
      <c r="A225" s="78"/>
      <c r="B225" s="85"/>
      <c r="C225" s="86"/>
      <c r="D225" s="75"/>
      <c r="E225" s="87"/>
      <c r="F225" s="76"/>
      <c r="G225" s="77"/>
    </row>
    <row r="226" spans="1:7" ht="16.5" thickBot="1">
      <c r="A226" s="88"/>
      <c r="B226" s="89" t="s">
        <v>314</v>
      </c>
      <c r="C226" s="90" t="s">
        <v>315</v>
      </c>
      <c r="D226" s="91"/>
      <c r="E226" s="92" t="s">
        <v>289</v>
      </c>
      <c r="F226" s="93"/>
      <c r="G226" s="94"/>
    </row>
    <row r="227" spans="1:7" ht="15.75">
      <c r="A227" s="176"/>
      <c r="B227" s="177"/>
      <c r="C227" s="178"/>
      <c r="D227" s="179"/>
      <c r="E227" s="180"/>
      <c r="F227" s="181"/>
      <c r="G227" s="182"/>
    </row>
    <row r="228" spans="1:7">
      <c r="A228" s="73"/>
      <c r="B228" s="73"/>
      <c r="C228" s="183" t="s">
        <v>410</v>
      </c>
      <c r="D228" s="68"/>
      <c r="E228" s="87"/>
      <c r="F228" s="99"/>
      <c r="G228" s="100"/>
    </row>
    <row r="229" spans="1:7" ht="15.75">
      <c r="A229" s="72"/>
      <c r="B229" s="184"/>
      <c r="C229" s="185"/>
      <c r="D229" s="68"/>
      <c r="E229" s="186"/>
      <c r="F229" s="99"/>
      <c r="G229" s="100"/>
    </row>
    <row r="230" spans="1:7" ht="38.25">
      <c r="A230" s="95" t="str">
        <f>$B$226</f>
        <v>I.</v>
      </c>
      <c r="B230" s="85">
        <f>1</f>
        <v>1</v>
      </c>
      <c r="C230" s="187" t="s">
        <v>411</v>
      </c>
      <c r="D230" s="153"/>
      <c r="E230" s="105"/>
      <c r="F230" s="99"/>
      <c r="G230" s="100"/>
    </row>
    <row r="231" spans="1:7">
      <c r="A231" s="73"/>
      <c r="B231" s="73"/>
      <c r="C231" s="188" t="s">
        <v>412</v>
      </c>
      <c r="D231" s="111" t="s">
        <v>48</v>
      </c>
      <c r="E231" s="108">
        <v>1020</v>
      </c>
      <c r="F231" s="189">
        <v>0</v>
      </c>
      <c r="G231" s="190">
        <f>E231*F231</f>
        <v>0</v>
      </c>
    </row>
    <row r="232" spans="1:7">
      <c r="A232" s="73"/>
      <c r="B232" s="73"/>
      <c r="C232" s="188"/>
      <c r="D232" s="111"/>
      <c r="E232" s="191"/>
      <c r="F232" s="665"/>
      <c r="G232" s="109"/>
    </row>
    <row r="233" spans="1:7" ht="25.5">
      <c r="A233" s="95" t="str">
        <f>$B$226</f>
        <v>I.</v>
      </c>
      <c r="B233" s="85">
        <v>2</v>
      </c>
      <c r="C233" s="187" t="s">
        <v>413</v>
      </c>
      <c r="D233" s="111"/>
      <c r="E233" s="108"/>
      <c r="F233" s="665"/>
      <c r="G233" s="109"/>
    </row>
    <row r="234" spans="1:7">
      <c r="A234" s="73"/>
      <c r="B234" s="73"/>
      <c r="C234" s="188" t="s">
        <v>414</v>
      </c>
      <c r="D234" s="111" t="s">
        <v>36</v>
      </c>
      <c r="E234" s="108">
        <v>6</v>
      </c>
      <c r="F234" s="665">
        <v>0</v>
      </c>
      <c r="G234" s="190">
        <f>E234*F234</f>
        <v>0</v>
      </c>
    </row>
    <row r="235" spans="1:7">
      <c r="A235" s="73"/>
      <c r="B235" s="73"/>
      <c r="C235" s="192"/>
      <c r="D235" s="111"/>
      <c r="E235" s="193"/>
      <c r="F235" s="665"/>
      <c r="G235" s="109"/>
    </row>
    <row r="236" spans="1:7" ht="51">
      <c r="A236" s="95" t="str">
        <f>$B$226</f>
        <v>I.</v>
      </c>
      <c r="B236" s="85">
        <v>3</v>
      </c>
      <c r="C236" s="187" t="s">
        <v>415</v>
      </c>
      <c r="D236" s="111" t="s">
        <v>36</v>
      </c>
      <c r="E236" s="191">
        <v>1</v>
      </c>
      <c r="F236" s="665"/>
      <c r="G236" s="109"/>
    </row>
    <row r="237" spans="1:7">
      <c r="A237" s="73"/>
      <c r="B237" s="73"/>
      <c r="C237" s="174" t="s">
        <v>416</v>
      </c>
      <c r="D237" s="111" t="s">
        <v>36</v>
      </c>
      <c r="E237" s="191">
        <v>1</v>
      </c>
      <c r="F237" s="665"/>
      <c r="G237" s="109"/>
    </row>
    <row r="238" spans="1:7">
      <c r="A238" s="41"/>
      <c r="B238" s="41"/>
      <c r="C238" s="174" t="s">
        <v>417</v>
      </c>
      <c r="D238" s="111" t="s">
        <v>36</v>
      </c>
      <c r="E238" s="191">
        <v>2</v>
      </c>
      <c r="F238" s="665"/>
      <c r="G238" s="109"/>
    </row>
    <row r="239" spans="1:7">
      <c r="A239" s="41"/>
      <c r="B239" s="41"/>
      <c r="C239" s="174" t="s">
        <v>418</v>
      </c>
      <c r="D239" s="111" t="s">
        <v>36</v>
      </c>
      <c r="E239" s="191">
        <v>2</v>
      </c>
      <c r="F239" s="665"/>
      <c r="G239" s="109"/>
    </row>
    <row r="240" spans="1:7">
      <c r="A240" s="41"/>
      <c r="B240" s="41"/>
      <c r="C240" s="174" t="s">
        <v>419</v>
      </c>
      <c r="D240" s="111" t="s">
        <v>36</v>
      </c>
      <c r="E240" s="191">
        <v>2</v>
      </c>
      <c r="F240" s="665"/>
      <c r="G240" s="109"/>
    </row>
    <row r="241" spans="1:7">
      <c r="A241" s="41"/>
      <c r="B241" s="41"/>
      <c r="C241" s="174" t="s">
        <v>420</v>
      </c>
      <c r="D241" s="111" t="s">
        <v>36</v>
      </c>
      <c r="E241" s="191">
        <v>1</v>
      </c>
      <c r="F241" s="665"/>
      <c r="G241" s="190" t="s">
        <v>289</v>
      </c>
    </row>
    <row r="242" spans="1:7">
      <c r="A242" s="72"/>
      <c r="B242" s="184"/>
      <c r="C242" s="174" t="s">
        <v>421</v>
      </c>
      <c r="D242" s="111" t="s">
        <v>36</v>
      </c>
      <c r="E242" s="191">
        <v>8</v>
      </c>
      <c r="F242" s="665"/>
      <c r="G242" s="109"/>
    </row>
    <row r="243" spans="1:7">
      <c r="A243" s="72"/>
      <c r="B243" s="184"/>
      <c r="C243" s="194" t="s">
        <v>422</v>
      </c>
      <c r="D243" s="111" t="s">
        <v>36</v>
      </c>
      <c r="E243" s="191">
        <v>8</v>
      </c>
      <c r="F243" s="665"/>
      <c r="G243" s="109"/>
    </row>
    <row r="244" spans="1:7">
      <c r="A244" s="41"/>
      <c r="B244" s="41"/>
      <c r="C244" s="195" t="s">
        <v>423</v>
      </c>
      <c r="D244" s="111" t="s">
        <v>32</v>
      </c>
      <c r="E244" s="191">
        <v>1</v>
      </c>
      <c r="F244" s="665"/>
      <c r="G244" s="109"/>
    </row>
    <row r="245" spans="1:7">
      <c r="A245" s="41"/>
      <c r="B245" s="41"/>
      <c r="C245" s="196" t="s">
        <v>394</v>
      </c>
      <c r="D245" s="111"/>
      <c r="E245" s="191">
        <v>1</v>
      </c>
      <c r="F245" s="109">
        <v>0</v>
      </c>
      <c r="G245" s="190">
        <f>E245*F245</f>
        <v>0</v>
      </c>
    </row>
    <row r="246" spans="1:7">
      <c r="A246" s="73"/>
      <c r="B246" s="73"/>
      <c r="C246" s="41"/>
      <c r="D246" s="111"/>
      <c r="E246" s="118"/>
      <c r="F246" s="665"/>
      <c r="G246" s="109"/>
    </row>
    <row r="247" spans="1:7">
      <c r="A247" s="95" t="str">
        <f>$B$226</f>
        <v>I.</v>
      </c>
      <c r="B247" s="85">
        <v>4</v>
      </c>
      <c r="C247" s="197" t="s">
        <v>424</v>
      </c>
      <c r="D247" s="111" t="s">
        <v>32</v>
      </c>
      <c r="E247" s="191">
        <v>1</v>
      </c>
      <c r="F247" s="109">
        <v>0</v>
      </c>
      <c r="G247" s="190">
        <f>E247*F247</f>
        <v>0</v>
      </c>
    </row>
    <row r="248" spans="1:7">
      <c r="A248" s="41"/>
      <c r="B248" s="41"/>
      <c r="C248" s="41"/>
      <c r="D248" s="111"/>
      <c r="E248" s="118"/>
      <c r="F248" s="665"/>
      <c r="G248" s="109"/>
    </row>
    <row r="249" spans="1:7">
      <c r="A249" s="198" t="str">
        <f>$B$226</f>
        <v>I.</v>
      </c>
      <c r="B249" s="199">
        <v>5</v>
      </c>
      <c r="C249" s="200" t="s">
        <v>425</v>
      </c>
      <c r="D249" s="111"/>
      <c r="E249" s="191"/>
      <c r="F249" s="665"/>
      <c r="G249" s="109"/>
    </row>
    <row r="250" spans="1:7">
      <c r="A250" s="72"/>
      <c r="B250" s="184"/>
      <c r="C250" s="195" t="s">
        <v>426</v>
      </c>
      <c r="D250" s="111" t="s">
        <v>36</v>
      </c>
      <c r="E250" s="191">
        <v>1</v>
      </c>
      <c r="F250" s="665">
        <v>0</v>
      </c>
      <c r="G250" s="190">
        <f>E250*F250</f>
        <v>0</v>
      </c>
    </row>
    <row r="251" spans="1:7">
      <c r="A251" s="72"/>
      <c r="B251" s="184"/>
      <c r="C251" s="195" t="s">
        <v>427</v>
      </c>
      <c r="D251" s="111" t="s">
        <v>36</v>
      </c>
      <c r="E251" s="191">
        <v>12</v>
      </c>
      <c r="F251" s="665">
        <v>0</v>
      </c>
      <c r="G251" s="190">
        <f>E251*F251</f>
        <v>0</v>
      </c>
    </row>
    <row r="252" spans="1:7">
      <c r="A252" s="41"/>
      <c r="B252" s="41"/>
      <c r="C252" s="195" t="s">
        <v>372</v>
      </c>
      <c r="D252" s="111" t="s">
        <v>289</v>
      </c>
      <c r="E252" s="191" t="s">
        <v>372</v>
      </c>
      <c r="F252" s="665" t="s">
        <v>289</v>
      </c>
      <c r="G252" s="190" t="s">
        <v>289</v>
      </c>
    </row>
    <row r="253" spans="1:7">
      <c r="A253" s="198" t="str">
        <f>$B$226</f>
        <v>I.</v>
      </c>
      <c r="B253" s="199">
        <v>6</v>
      </c>
      <c r="C253" s="200" t="s">
        <v>428</v>
      </c>
      <c r="D253" s="111"/>
      <c r="E253" s="191"/>
      <c r="F253" s="665"/>
      <c r="G253" s="109"/>
    </row>
    <row r="254" spans="1:7">
      <c r="A254" s="72"/>
      <c r="B254" s="184"/>
      <c r="C254" s="195" t="s">
        <v>429</v>
      </c>
      <c r="D254" s="111" t="s">
        <v>32</v>
      </c>
      <c r="E254" s="191">
        <v>1</v>
      </c>
      <c r="F254" s="665">
        <v>0</v>
      </c>
      <c r="G254" s="190">
        <f>E254*F254</f>
        <v>0</v>
      </c>
    </row>
    <row r="255" spans="1:7">
      <c r="A255" s="72"/>
      <c r="B255" s="184"/>
      <c r="C255" s="195"/>
      <c r="D255" s="111"/>
      <c r="E255" s="191"/>
      <c r="F255" s="665"/>
      <c r="G255" s="109"/>
    </row>
    <row r="256" spans="1:7">
      <c r="A256" s="198" t="str">
        <f>$B$226</f>
        <v>I.</v>
      </c>
      <c r="B256" s="199">
        <v>7</v>
      </c>
      <c r="C256" s="201" t="s">
        <v>425</v>
      </c>
      <c r="D256" s="111" t="s">
        <v>32</v>
      </c>
      <c r="E256" s="202">
        <v>1</v>
      </c>
      <c r="F256" s="665">
        <v>0</v>
      </c>
      <c r="G256" s="190">
        <f>E256*F256</f>
        <v>0</v>
      </c>
    </row>
    <row r="257" spans="1:7">
      <c r="A257" s="72"/>
      <c r="B257" s="184"/>
      <c r="C257" s="203" t="s">
        <v>430</v>
      </c>
      <c r="D257" s="111"/>
      <c r="E257" s="204"/>
      <c r="F257" s="665"/>
      <c r="G257" s="109"/>
    </row>
    <row r="258" spans="1:7">
      <c r="A258" s="72"/>
      <c r="B258" s="184"/>
      <c r="C258" s="203" t="s">
        <v>431</v>
      </c>
      <c r="D258" s="111"/>
      <c r="E258" s="204"/>
      <c r="F258" s="665"/>
      <c r="G258" s="109"/>
    </row>
    <row r="259" spans="1:7">
      <c r="A259" s="41"/>
      <c r="B259" s="41"/>
      <c r="C259" s="203" t="s">
        <v>432</v>
      </c>
      <c r="D259" s="111"/>
      <c r="E259" s="204"/>
      <c r="F259" s="665"/>
      <c r="G259" s="109"/>
    </row>
    <row r="260" spans="1:7">
      <c r="A260" s="72"/>
      <c r="B260" s="184"/>
      <c r="C260" s="41"/>
      <c r="D260" s="111"/>
      <c r="E260" s="118"/>
      <c r="F260" s="665"/>
      <c r="G260" s="109"/>
    </row>
    <row r="261" spans="1:7">
      <c r="A261" s="95" t="str">
        <f>$B$226</f>
        <v>I.</v>
      </c>
      <c r="B261" s="85">
        <f ca="1">COUNT($A$222:B263)+1</f>
        <v>8</v>
      </c>
      <c r="C261" s="129" t="s">
        <v>341</v>
      </c>
      <c r="D261" s="111"/>
      <c r="E261" s="131"/>
      <c r="F261" s="665"/>
      <c r="G261" s="132">
        <f>SUM(G231:G259)*0.1</f>
        <v>0</v>
      </c>
    </row>
    <row r="262" spans="1:7">
      <c r="A262" s="72"/>
      <c r="B262" s="184"/>
      <c r="C262" s="163"/>
      <c r="D262" s="111"/>
      <c r="E262" s="131"/>
      <c r="F262" s="665"/>
      <c r="G262" s="109"/>
    </row>
    <row r="263" spans="1:7">
      <c r="A263" s="95" t="str">
        <f>$B$226</f>
        <v>I.</v>
      </c>
      <c r="B263" s="85">
        <f ca="1">COUNT($A$222:B266)+1</f>
        <v>9</v>
      </c>
      <c r="C263" s="163" t="s">
        <v>433</v>
      </c>
      <c r="D263" s="111" t="s">
        <v>32</v>
      </c>
      <c r="E263" s="131">
        <v>1</v>
      </c>
      <c r="F263" s="665">
        <v>0</v>
      </c>
      <c r="G263" s="109">
        <f>E263*F263</f>
        <v>0</v>
      </c>
    </row>
    <row r="264" spans="1:7">
      <c r="A264" s="41"/>
      <c r="B264" s="41"/>
      <c r="C264" s="163"/>
      <c r="D264" s="111"/>
      <c r="E264" s="131"/>
      <c r="F264" s="665"/>
      <c r="G264" s="109"/>
    </row>
    <row r="265" spans="1:7">
      <c r="A265" s="95" t="str">
        <f>$B$226</f>
        <v>I.</v>
      </c>
      <c r="B265" s="85">
        <f ca="1">COUNT($A$222:B270)+1</f>
        <v>10</v>
      </c>
      <c r="C265" s="163" t="s">
        <v>434</v>
      </c>
      <c r="D265" s="111" t="s">
        <v>32</v>
      </c>
      <c r="E265" s="131">
        <v>1</v>
      </c>
      <c r="F265" s="665">
        <v>0</v>
      </c>
      <c r="G265" s="109">
        <f>E265*F265</f>
        <v>0</v>
      </c>
    </row>
    <row r="266" spans="1:7">
      <c r="A266" s="72"/>
      <c r="B266" s="184"/>
      <c r="C266" s="163"/>
      <c r="D266" s="111"/>
      <c r="E266" s="131"/>
      <c r="F266" s="665"/>
      <c r="G266" s="109"/>
    </row>
    <row r="267" spans="1:7">
      <c r="A267" s="166" t="str">
        <f>$B$226</f>
        <v>I.</v>
      </c>
      <c r="B267" s="167">
        <f ca="1">COUNT($A$222:B270)+1</f>
        <v>11</v>
      </c>
      <c r="C267" s="168" t="s">
        <v>344</v>
      </c>
      <c r="D267" s="169" t="s">
        <v>32</v>
      </c>
      <c r="E267" s="126">
        <v>1</v>
      </c>
      <c r="F267" s="667">
        <v>0</v>
      </c>
      <c r="G267" s="127">
        <f>E267*F267</f>
        <v>0</v>
      </c>
    </row>
    <row r="268" spans="1:7">
      <c r="A268" s="95"/>
      <c r="B268" s="85"/>
      <c r="C268" s="41"/>
      <c r="D268" s="117"/>
      <c r="E268" s="118"/>
      <c r="F268" s="665"/>
      <c r="G268" s="109"/>
    </row>
    <row r="269" spans="1:7">
      <c r="A269" s="166"/>
      <c r="B269" s="167"/>
      <c r="C269" s="134" t="s">
        <v>3</v>
      </c>
      <c r="D269" s="135"/>
      <c r="E269" s="136"/>
      <c r="F269" s="667"/>
      <c r="G269" s="137">
        <f>SUM(G231:G268)</f>
        <v>0</v>
      </c>
    </row>
    <row r="270" spans="1:7">
      <c r="A270" s="95"/>
      <c r="B270" s="85"/>
      <c r="C270" s="41"/>
      <c r="D270" s="41"/>
      <c r="E270" s="41"/>
      <c r="F270" s="670"/>
      <c r="G270" s="41"/>
    </row>
    <row r="271" spans="1:7">
      <c r="A271" s="53"/>
      <c r="B271" s="54"/>
      <c r="D271" s="51"/>
      <c r="E271" s="51"/>
      <c r="F271" s="671"/>
    </row>
    <row r="272" spans="1:7" ht="18">
      <c r="A272" s="139" t="s">
        <v>290</v>
      </c>
      <c r="B272" s="139"/>
      <c r="C272" s="139" t="s">
        <v>435</v>
      </c>
      <c r="D272" s="64"/>
      <c r="E272" s="205"/>
      <c r="F272" s="65"/>
      <c r="G272" s="64"/>
    </row>
    <row r="273" spans="1:7">
      <c r="A273" s="67" t="s">
        <v>381</v>
      </c>
      <c r="B273" s="67"/>
      <c r="C273" s="74"/>
      <c r="D273" s="69"/>
      <c r="E273" s="206"/>
      <c r="F273" s="70"/>
      <c r="G273" s="69"/>
    </row>
    <row r="274" spans="1:7">
      <c r="A274" s="73"/>
      <c r="B274" s="73"/>
      <c r="C274" s="74"/>
      <c r="D274" s="87"/>
      <c r="E274" s="207"/>
      <c r="F274" s="76"/>
      <c r="G274" s="87"/>
    </row>
    <row r="275" spans="1:7">
      <c r="A275" s="67" t="s">
        <v>307</v>
      </c>
      <c r="B275" s="67"/>
      <c r="C275" s="74"/>
      <c r="D275" s="87"/>
      <c r="E275" s="207"/>
      <c r="F275" s="76"/>
      <c r="G275" s="87"/>
    </row>
    <row r="276" spans="1:7" ht="25.5">
      <c r="A276" s="80" t="s">
        <v>308</v>
      </c>
      <c r="B276" s="80"/>
      <c r="C276" s="81" t="s">
        <v>309</v>
      </c>
      <c r="D276" s="208" t="s">
        <v>310</v>
      </c>
      <c r="E276" s="208" t="s">
        <v>311</v>
      </c>
      <c r="F276" s="175" t="s">
        <v>312</v>
      </c>
      <c r="G276" s="208" t="s">
        <v>313</v>
      </c>
    </row>
    <row r="277" spans="1:7">
      <c r="A277" s="78"/>
      <c r="B277" s="85"/>
      <c r="C277" s="86"/>
      <c r="D277" s="87"/>
      <c r="E277" s="207" t="s">
        <v>289</v>
      </c>
      <c r="F277" s="76"/>
      <c r="G277" s="87"/>
    </row>
    <row r="278" spans="1:7" ht="16.5" thickBot="1">
      <c r="A278" s="88"/>
      <c r="B278" s="89" t="s">
        <v>314</v>
      </c>
      <c r="C278" s="90" t="s">
        <v>315</v>
      </c>
      <c r="D278" s="209"/>
      <c r="E278" s="92" t="s">
        <v>289</v>
      </c>
      <c r="F278" s="93"/>
      <c r="G278" s="209"/>
    </row>
    <row r="279" spans="1:7">
      <c r="A279" s="210"/>
      <c r="B279" s="211"/>
      <c r="C279" s="212"/>
      <c r="D279" s="213"/>
      <c r="E279" s="214"/>
      <c r="F279" s="99"/>
      <c r="G279" s="100"/>
    </row>
    <row r="280" spans="1:7" ht="69">
      <c r="A280" s="95" t="str">
        <f>$B$278</f>
        <v>I.</v>
      </c>
      <c r="B280" s="85">
        <f>COUNT(#REF!)+1</f>
        <v>1</v>
      </c>
      <c r="C280" s="215" t="s">
        <v>436</v>
      </c>
      <c r="D280" s="111" t="s">
        <v>36</v>
      </c>
      <c r="E280" s="108">
        <v>10</v>
      </c>
      <c r="F280" s="99">
        <v>0</v>
      </c>
      <c r="G280" s="100">
        <f>F280*E280</f>
        <v>0</v>
      </c>
    </row>
    <row r="281" spans="1:7">
      <c r="A281" s="95"/>
      <c r="B281" s="85"/>
      <c r="C281" s="41"/>
      <c r="D281" s="111"/>
      <c r="E281" s="108"/>
      <c r="F281" s="664" t="s">
        <v>289</v>
      </c>
      <c r="G281" s="130" t="s">
        <v>289</v>
      </c>
    </row>
    <row r="282" spans="1:7">
      <c r="A282" s="95" t="str">
        <f>$B$278</f>
        <v>I.</v>
      </c>
      <c r="B282" s="85">
        <f>COUNT($A$279:B280)+1</f>
        <v>2</v>
      </c>
      <c r="C282" s="197" t="s">
        <v>437</v>
      </c>
      <c r="D282" s="111" t="s">
        <v>36</v>
      </c>
      <c r="E282" s="108">
        <v>10</v>
      </c>
      <c r="F282" s="664">
        <v>0</v>
      </c>
      <c r="G282" s="100">
        <f>F282*E282</f>
        <v>0</v>
      </c>
    </row>
    <row r="283" spans="1:7">
      <c r="A283" s="41"/>
      <c r="B283" s="41"/>
      <c r="C283" s="67"/>
      <c r="D283" s="111"/>
      <c r="E283" s="108"/>
      <c r="F283" s="664"/>
      <c r="G283" s="130"/>
    </row>
    <row r="284" spans="1:7" ht="24">
      <c r="A284" s="95" t="str">
        <f>$B$278</f>
        <v>I.</v>
      </c>
      <c r="B284" s="85">
        <f>COUNT($A$279:B282)+1</f>
        <v>3</v>
      </c>
      <c r="C284" s="197" t="s">
        <v>438</v>
      </c>
      <c r="D284" s="111" t="s">
        <v>36</v>
      </c>
      <c r="E284" s="108">
        <v>1</v>
      </c>
      <c r="F284" s="664">
        <v>0</v>
      </c>
      <c r="G284" s="100">
        <f>F284*E284</f>
        <v>0</v>
      </c>
    </row>
    <row r="285" spans="1:7">
      <c r="A285" s="95"/>
      <c r="B285" s="85"/>
      <c r="C285" s="67"/>
      <c r="D285" s="111"/>
      <c r="E285" s="108"/>
      <c r="F285" s="664"/>
      <c r="G285" s="130"/>
    </row>
    <row r="286" spans="1:7">
      <c r="A286" s="95" t="str">
        <f>$B$278</f>
        <v>I.</v>
      </c>
      <c r="B286" s="85">
        <f>COUNT($A$279:B284)+1</f>
        <v>4</v>
      </c>
      <c r="C286" s="197" t="s">
        <v>439</v>
      </c>
      <c r="D286" s="111" t="s">
        <v>36</v>
      </c>
      <c r="E286" s="108">
        <v>1</v>
      </c>
      <c r="F286" s="664">
        <v>0</v>
      </c>
      <c r="G286" s="100">
        <f>F286*E286</f>
        <v>0</v>
      </c>
    </row>
    <row r="287" spans="1:7">
      <c r="A287" s="95"/>
      <c r="B287" s="85"/>
      <c r="C287" s="197"/>
      <c r="D287" s="111"/>
      <c r="E287" s="108"/>
      <c r="F287" s="664"/>
      <c r="G287" s="41"/>
    </row>
    <row r="288" spans="1:7" ht="24">
      <c r="A288" s="95" t="str">
        <f>$B$278</f>
        <v>I.</v>
      </c>
      <c r="B288" s="85">
        <f>COUNT($A$279:B286)+1</f>
        <v>5</v>
      </c>
      <c r="C288" s="197" t="s">
        <v>440</v>
      </c>
      <c r="D288" s="111" t="s">
        <v>36</v>
      </c>
      <c r="E288" s="108">
        <v>13</v>
      </c>
      <c r="F288" s="664">
        <v>0</v>
      </c>
      <c r="G288" s="100">
        <f>F288*E288</f>
        <v>0</v>
      </c>
    </row>
    <row r="289" spans="1:7">
      <c r="A289" s="95"/>
      <c r="B289" s="85"/>
      <c r="C289" s="96"/>
      <c r="D289" s="111"/>
      <c r="E289" s="108"/>
      <c r="F289" s="664"/>
      <c r="G289" s="41"/>
    </row>
    <row r="290" spans="1:7" ht="24">
      <c r="A290" s="95" t="str">
        <f>$B$278</f>
        <v>I.</v>
      </c>
      <c r="B290" s="85">
        <f>COUNT($A$279:B288)+1</f>
        <v>6</v>
      </c>
      <c r="C290" s="197" t="s">
        <v>441</v>
      </c>
      <c r="D290" s="111" t="s">
        <v>48</v>
      </c>
      <c r="E290" s="108">
        <v>204</v>
      </c>
      <c r="F290" s="672">
        <v>0</v>
      </c>
      <c r="G290" s="100">
        <f>F290*E290</f>
        <v>0</v>
      </c>
    </row>
    <row r="291" spans="1:7">
      <c r="A291" s="95"/>
      <c r="B291" s="85"/>
      <c r="C291" s="197"/>
      <c r="D291" s="111"/>
      <c r="E291" s="108"/>
      <c r="F291" s="664"/>
      <c r="G291" s="41"/>
    </row>
    <row r="292" spans="1:7">
      <c r="A292" s="95" t="str">
        <f>$B$278</f>
        <v>I.</v>
      </c>
      <c r="B292" s="85">
        <f>COUNT($A$279:B290)+1</f>
        <v>7</v>
      </c>
      <c r="C292" s="116" t="s">
        <v>442</v>
      </c>
      <c r="D292" s="111" t="s">
        <v>36</v>
      </c>
      <c r="E292" s="108">
        <v>288</v>
      </c>
      <c r="F292" s="664">
        <v>0</v>
      </c>
      <c r="G292" s="100">
        <f>F292*E292</f>
        <v>0</v>
      </c>
    </row>
    <row r="293" spans="1:7">
      <c r="A293" s="95"/>
      <c r="B293" s="85"/>
      <c r="C293" s="96"/>
      <c r="D293" s="111"/>
      <c r="E293" s="108"/>
      <c r="F293" s="664"/>
      <c r="G293" s="41"/>
    </row>
    <row r="294" spans="1:7" ht="25.5">
      <c r="A294" s="95" t="str">
        <f>$B$278</f>
        <v>I.</v>
      </c>
      <c r="B294" s="85">
        <f>COUNT($A$279:B292)+1</f>
        <v>8</v>
      </c>
      <c r="C294" s="216" t="s">
        <v>443</v>
      </c>
      <c r="D294" s="111" t="s">
        <v>48</v>
      </c>
      <c r="E294" s="108">
        <v>328</v>
      </c>
      <c r="F294" s="664">
        <v>0</v>
      </c>
      <c r="G294" s="100">
        <f>F294*E294</f>
        <v>0</v>
      </c>
    </row>
    <row r="295" spans="1:7">
      <c r="A295" s="95"/>
      <c r="B295" s="85"/>
      <c r="C295" s="96"/>
      <c r="D295" s="111"/>
      <c r="E295" s="108"/>
      <c r="F295" s="664"/>
      <c r="G295" s="41"/>
    </row>
    <row r="296" spans="1:7" ht="25.5">
      <c r="A296" s="95" t="str">
        <f>$B$278</f>
        <v>I.</v>
      </c>
      <c r="B296" s="85">
        <f>COUNT($A$279:B295)+1</f>
        <v>9</v>
      </c>
      <c r="C296" s="216" t="s">
        <v>444</v>
      </c>
      <c r="D296" s="111" t="s">
        <v>36</v>
      </c>
      <c r="E296" s="108">
        <v>3</v>
      </c>
      <c r="F296" s="664">
        <v>0</v>
      </c>
      <c r="G296" s="100">
        <f>F296*E296</f>
        <v>0</v>
      </c>
    </row>
    <row r="297" spans="1:7">
      <c r="A297" s="41"/>
      <c r="B297" s="41"/>
      <c r="C297" s="216"/>
      <c r="D297" s="111"/>
      <c r="E297" s="108"/>
      <c r="F297" s="664"/>
      <c r="G297" s="41"/>
    </row>
    <row r="298" spans="1:7" ht="24.75">
      <c r="A298" s="95" t="str">
        <f>$B$278</f>
        <v>I.</v>
      </c>
      <c r="B298" s="85">
        <f>COUNT($A$279:B296)+1</f>
        <v>10</v>
      </c>
      <c r="C298" s="163" t="s">
        <v>445</v>
      </c>
      <c r="D298" s="111" t="s">
        <v>32</v>
      </c>
      <c r="E298" s="108">
        <v>1</v>
      </c>
      <c r="F298" s="664"/>
      <c r="G298" s="106">
        <f>SUM(G280:G296)*0.1</f>
        <v>0</v>
      </c>
    </row>
    <row r="299" spans="1:7">
      <c r="A299" s="95"/>
      <c r="B299" s="85"/>
      <c r="C299" s="163"/>
      <c r="D299" s="111"/>
      <c r="E299" s="108"/>
      <c r="F299" s="664"/>
      <c r="G299" s="41"/>
    </row>
    <row r="300" spans="1:7" ht="51">
      <c r="A300" s="95" t="str">
        <f>$B$278</f>
        <v>I.</v>
      </c>
      <c r="B300" s="85">
        <f>COUNT($A$279:B298)+1</f>
        <v>11</v>
      </c>
      <c r="C300" s="116" t="s">
        <v>446</v>
      </c>
      <c r="D300" s="111" t="s">
        <v>32</v>
      </c>
      <c r="E300" s="108">
        <v>1</v>
      </c>
      <c r="F300" s="673">
        <v>0</v>
      </c>
      <c r="G300" s="100">
        <f>F300*E300</f>
        <v>0</v>
      </c>
    </row>
    <row r="301" spans="1:7">
      <c r="A301" s="95"/>
      <c r="B301" s="85"/>
      <c r="C301" s="41"/>
      <c r="D301" s="111"/>
      <c r="E301" s="108"/>
      <c r="F301" s="664"/>
      <c r="G301" s="41"/>
    </row>
    <row r="302" spans="1:7" ht="38.25">
      <c r="A302" s="95" t="str">
        <f>$B$278</f>
        <v>I.</v>
      </c>
      <c r="B302" s="85">
        <f>COUNT($A$279:B301)+1</f>
        <v>12</v>
      </c>
      <c r="C302" s="216" t="s">
        <v>447</v>
      </c>
      <c r="D302" s="111" t="s">
        <v>32</v>
      </c>
      <c r="E302" s="108">
        <v>1</v>
      </c>
      <c r="F302" s="99">
        <v>0</v>
      </c>
      <c r="G302" s="100">
        <f>F302*E302</f>
        <v>0</v>
      </c>
    </row>
    <row r="303" spans="1:7">
      <c r="A303" s="41"/>
      <c r="B303" s="41"/>
      <c r="C303" s="216"/>
      <c r="D303" s="111"/>
      <c r="E303" s="108"/>
      <c r="F303" s="664"/>
      <c r="G303" s="41"/>
    </row>
    <row r="304" spans="1:7">
      <c r="A304" s="95" t="str">
        <f>$B$278</f>
        <v>I.</v>
      </c>
      <c r="B304" s="85">
        <f>COUNT($A$279:B302)+1</f>
        <v>13</v>
      </c>
      <c r="C304" s="216" t="s">
        <v>448</v>
      </c>
      <c r="D304" s="111" t="s">
        <v>32</v>
      </c>
      <c r="E304" s="108">
        <v>1</v>
      </c>
      <c r="F304" s="664">
        <v>0</v>
      </c>
      <c r="G304" s="100">
        <f>F304*E304</f>
        <v>0</v>
      </c>
    </row>
    <row r="305" spans="1:7">
      <c r="A305" s="95"/>
      <c r="B305" s="85"/>
      <c r="C305" s="217"/>
      <c r="D305" s="218"/>
      <c r="E305" s="218"/>
      <c r="F305" s="664"/>
      <c r="G305" s="41"/>
    </row>
    <row r="306" spans="1:7">
      <c r="A306" s="95" t="str">
        <f>$B$278</f>
        <v>I.</v>
      </c>
      <c r="B306" s="85">
        <f>COUNT($A$279:B304)+1</f>
        <v>14</v>
      </c>
      <c r="C306" s="163" t="s">
        <v>342</v>
      </c>
      <c r="D306" s="130" t="s">
        <v>32</v>
      </c>
      <c r="E306" s="130">
        <v>1</v>
      </c>
      <c r="F306" s="664">
        <v>0</v>
      </c>
      <c r="G306" s="100">
        <f>F306*E306</f>
        <v>0</v>
      </c>
    </row>
    <row r="307" spans="1:7">
      <c r="A307" s="95"/>
      <c r="B307" s="85"/>
      <c r="C307" s="163"/>
      <c r="D307" s="130"/>
      <c r="E307" s="130"/>
      <c r="F307" s="664"/>
      <c r="G307" s="41"/>
    </row>
    <row r="308" spans="1:7">
      <c r="A308" s="95" t="str">
        <f>$B$278</f>
        <v>I.</v>
      </c>
      <c r="B308" s="85">
        <v>15</v>
      </c>
      <c r="C308" s="163" t="s">
        <v>449</v>
      </c>
      <c r="D308" s="130" t="s">
        <v>32</v>
      </c>
      <c r="E308" s="130">
        <v>1</v>
      </c>
      <c r="F308" s="664">
        <v>0</v>
      </c>
      <c r="G308" s="100">
        <f>F308*E308</f>
        <v>0</v>
      </c>
    </row>
    <row r="309" spans="1:7">
      <c r="A309" s="41"/>
      <c r="B309" s="41"/>
      <c r="C309" s="41"/>
      <c r="D309" s="130"/>
      <c r="E309" s="219"/>
      <c r="F309" s="664"/>
      <c r="G309" s="41"/>
    </row>
    <row r="310" spans="1:7">
      <c r="A310" s="166" t="str">
        <f>$B$278</f>
        <v>I.</v>
      </c>
      <c r="B310" s="167">
        <v>16</v>
      </c>
      <c r="C310" s="168" t="s">
        <v>344</v>
      </c>
      <c r="D310" s="125" t="s">
        <v>32</v>
      </c>
      <c r="E310" s="125">
        <v>1</v>
      </c>
      <c r="F310" s="674">
        <v>0</v>
      </c>
      <c r="G310" s="220">
        <f>F310*E310</f>
        <v>0</v>
      </c>
    </row>
    <row r="311" spans="1:7">
      <c r="A311" s="95"/>
      <c r="B311" s="85"/>
      <c r="C311" s="41"/>
      <c r="D311" s="130"/>
      <c r="E311" s="219"/>
      <c r="F311" s="664"/>
      <c r="G311" s="130"/>
    </row>
    <row r="312" spans="1:7">
      <c r="A312" s="166"/>
      <c r="B312" s="167"/>
      <c r="C312" s="49" t="s">
        <v>3</v>
      </c>
      <c r="D312" s="125"/>
      <c r="E312" s="221"/>
      <c r="F312" s="674"/>
      <c r="G312" s="222">
        <f>SUM(G280:G311)</f>
        <v>0</v>
      </c>
    </row>
    <row r="313" spans="1:7">
      <c r="A313" s="41"/>
      <c r="B313" s="41"/>
      <c r="C313" s="41"/>
      <c r="D313" s="130"/>
      <c r="E313" s="219"/>
      <c r="F313" s="664"/>
      <c r="G313" s="130"/>
    </row>
    <row r="314" spans="1:7">
      <c r="A314" s="53"/>
      <c r="B314" s="54"/>
      <c r="D314" s="51"/>
      <c r="E314" s="51"/>
      <c r="F314" s="671"/>
    </row>
    <row r="315" spans="1:7" ht="18">
      <c r="A315" s="139" t="s">
        <v>291</v>
      </c>
      <c r="B315" s="139"/>
      <c r="C315" s="139" t="s">
        <v>292</v>
      </c>
      <c r="D315" s="223"/>
      <c r="E315" s="223"/>
      <c r="F315" s="141"/>
      <c r="G315" s="142"/>
    </row>
    <row r="316" spans="1:7">
      <c r="A316" s="67" t="s">
        <v>450</v>
      </c>
      <c r="B316" s="67"/>
      <c r="C316" s="116"/>
      <c r="D316" s="224"/>
      <c r="E316" s="224"/>
      <c r="F316" s="225"/>
      <c r="G316" s="226"/>
    </row>
    <row r="317" spans="1:7">
      <c r="A317" s="73"/>
      <c r="B317" s="73"/>
      <c r="C317" s="74"/>
      <c r="D317" s="227"/>
      <c r="E317" s="227"/>
      <c r="F317" s="147"/>
      <c r="G317" s="148"/>
    </row>
    <row r="318" spans="1:7">
      <c r="A318" s="67" t="s">
        <v>307</v>
      </c>
      <c r="B318" s="67"/>
      <c r="C318" s="74"/>
      <c r="D318" s="227"/>
      <c r="E318" s="227"/>
      <c r="F318" s="147"/>
      <c r="G318" s="148"/>
    </row>
    <row r="319" spans="1:7" ht="25.5">
      <c r="A319" s="80" t="s">
        <v>308</v>
      </c>
      <c r="B319" s="80"/>
      <c r="C319" s="81" t="s">
        <v>309</v>
      </c>
      <c r="D319" s="208" t="s">
        <v>310</v>
      </c>
      <c r="E319" s="208" t="s">
        <v>311</v>
      </c>
      <c r="F319" s="149" t="s">
        <v>312</v>
      </c>
      <c r="G319" s="150" t="s">
        <v>451</v>
      </c>
    </row>
    <row r="320" spans="1:7">
      <c r="A320" s="78"/>
      <c r="B320" s="85"/>
      <c r="C320" s="86"/>
      <c r="D320" s="227"/>
      <c r="E320" s="227"/>
      <c r="F320" s="147"/>
      <c r="G320" s="148"/>
    </row>
    <row r="321" spans="1:7" ht="16.5" thickBot="1">
      <c r="A321" s="88"/>
      <c r="B321" s="89" t="s">
        <v>314</v>
      </c>
      <c r="C321" s="90" t="s">
        <v>315</v>
      </c>
      <c r="D321" s="228"/>
      <c r="E321" s="229" t="s">
        <v>289</v>
      </c>
      <c r="F321" s="151"/>
      <c r="G321" s="152"/>
    </row>
    <row r="322" spans="1:7">
      <c r="A322" s="41"/>
      <c r="B322" s="41"/>
      <c r="C322" s="41"/>
      <c r="D322" s="233"/>
      <c r="E322" s="233"/>
      <c r="F322" s="669"/>
      <c r="G322" s="173"/>
    </row>
    <row r="323" spans="1:7" ht="24">
      <c r="A323" s="133" t="s">
        <v>314</v>
      </c>
      <c r="B323" s="230">
        <v>1</v>
      </c>
      <c r="C323" s="231" t="s">
        <v>452</v>
      </c>
      <c r="D323" s="232" t="s">
        <v>32</v>
      </c>
      <c r="E323" s="232">
        <v>1</v>
      </c>
      <c r="F323" s="668">
        <v>0</v>
      </c>
      <c r="G323" s="132">
        <f>F323*E323</f>
        <v>0</v>
      </c>
    </row>
    <row r="324" spans="1:7">
      <c r="A324" s="41"/>
      <c r="B324" s="41"/>
      <c r="C324" s="41"/>
      <c r="D324" s="233"/>
      <c r="E324" s="233"/>
      <c r="F324" s="669"/>
      <c r="G324" s="132"/>
    </row>
    <row r="325" spans="1:7">
      <c r="A325" s="49"/>
      <c r="B325" s="49"/>
      <c r="C325" s="234" t="s">
        <v>3</v>
      </c>
      <c r="D325" s="235"/>
      <c r="E325" s="235"/>
      <c r="F325" s="675"/>
      <c r="G325" s="172">
        <f>SUM(G323:G324)</f>
        <v>0</v>
      </c>
    </row>
    <row r="326" spans="1:7">
      <c r="A326" s="53"/>
      <c r="B326" s="54"/>
      <c r="D326" s="51"/>
      <c r="E326" s="51"/>
      <c r="F326" s="671"/>
    </row>
    <row r="327" spans="1:7">
      <c r="A327" s="53"/>
      <c r="B327" s="54"/>
      <c r="D327" s="51"/>
      <c r="E327" s="51"/>
      <c r="F327" s="671"/>
    </row>
    <row r="328" spans="1:7" ht="18">
      <c r="A328" s="139" t="s">
        <v>293</v>
      </c>
      <c r="B328" s="139"/>
      <c r="C328" s="139" t="s">
        <v>294</v>
      </c>
      <c r="D328" s="67"/>
      <c r="E328" s="236"/>
      <c r="F328" s="147"/>
      <c r="G328" s="148"/>
    </row>
    <row r="329" spans="1:7">
      <c r="A329" s="67" t="s">
        <v>453</v>
      </c>
      <c r="B329" s="67"/>
      <c r="C329" s="116"/>
      <c r="D329" s="41"/>
      <c r="E329" s="41"/>
      <c r="F329" s="669"/>
      <c r="G329" s="173"/>
    </row>
    <row r="330" spans="1:7">
      <c r="A330" s="73"/>
      <c r="B330" s="73"/>
      <c r="C330" s="174"/>
      <c r="D330" s="41"/>
      <c r="E330" s="41"/>
      <c r="F330" s="669"/>
      <c r="G330" s="173"/>
    </row>
    <row r="331" spans="1:7">
      <c r="A331" s="67" t="s">
        <v>307</v>
      </c>
      <c r="B331" s="67"/>
      <c r="C331" s="74"/>
      <c r="D331" s="41"/>
      <c r="E331" s="41"/>
      <c r="F331" s="669"/>
      <c r="G331" s="173"/>
    </row>
    <row r="332" spans="1:7" ht="25.5">
      <c r="A332" s="80" t="s">
        <v>308</v>
      </c>
      <c r="B332" s="80"/>
      <c r="C332" s="81" t="s">
        <v>309</v>
      </c>
      <c r="D332" s="80" t="s">
        <v>310</v>
      </c>
      <c r="E332" s="208" t="s">
        <v>311</v>
      </c>
      <c r="F332" s="149" t="s">
        <v>312</v>
      </c>
      <c r="G332" s="150" t="s">
        <v>313</v>
      </c>
    </row>
    <row r="333" spans="1:7">
      <c r="A333" s="78"/>
      <c r="B333" s="85"/>
      <c r="C333" s="86"/>
      <c r="D333" s="67"/>
      <c r="E333" s="237"/>
      <c r="F333" s="147"/>
      <c r="G333" s="148"/>
    </row>
    <row r="334" spans="1:7" ht="16.5" thickBot="1">
      <c r="A334" s="88"/>
      <c r="B334" s="89" t="s">
        <v>314</v>
      </c>
      <c r="C334" s="90" t="s">
        <v>315</v>
      </c>
      <c r="D334" s="238"/>
      <c r="E334" s="229" t="s">
        <v>289</v>
      </c>
      <c r="F334" s="151"/>
      <c r="G334" s="152"/>
    </row>
    <row r="335" spans="1:7">
      <c r="A335" s="95"/>
      <c r="B335" s="85"/>
      <c r="C335" s="239"/>
      <c r="D335" s="240"/>
      <c r="E335" s="241"/>
      <c r="F335" s="155"/>
      <c r="G335" s="156"/>
    </row>
    <row r="336" spans="1:7" ht="25.5">
      <c r="A336" s="95" t="s">
        <v>314</v>
      </c>
      <c r="B336" s="85">
        <f>COUNT(#REF!)+1</f>
        <v>1</v>
      </c>
      <c r="C336" s="242" t="s">
        <v>454</v>
      </c>
      <c r="D336" s="243" t="s">
        <v>32</v>
      </c>
      <c r="E336" s="244">
        <v>1</v>
      </c>
      <c r="F336" s="666">
        <v>0</v>
      </c>
      <c r="G336" s="132">
        <f>F336*E336</f>
        <v>0</v>
      </c>
    </row>
    <row r="337" spans="1:7">
      <c r="A337" s="210"/>
      <c r="B337" s="211"/>
      <c r="C337" s="197"/>
      <c r="D337" s="243"/>
      <c r="E337" s="244"/>
      <c r="F337" s="666"/>
      <c r="G337" s="132"/>
    </row>
    <row r="338" spans="1:7">
      <c r="A338" s="95" t="s">
        <v>314</v>
      </c>
      <c r="B338" s="85">
        <f ca="1">COUNT($A336:B$339)+1</f>
        <v>2</v>
      </c>
      <c r="C338" s="242" t="s">
        <v>455</v>
      </c>
      <c r="D338" s="243" t="s">
        <v>32</v>
      </c>
      <c r="E338" s="244">
        <v>1</v>
      </c>
      <c r="F338" s="666">
        <v>0</v>
      </c>
      <c r="G338" s="132">
        <f>F338*E338</f>
        <v>0</v>
      </c>
    </row>
    <row r="339" spans="1:7">
      <c r="A339" s="95"/>
      <c r="B339" s="85"/>
      <c r="C339" s="67"/>
      <c r="D339" s="245"/>
      <c r="E339" s="246"/>
      <c r="F339" s="666"/>
      <c r="G339" s="132"/>
    </row>
    <row r="340" spans="1:7">
      <c r="A340" s="95" t="str">
        <f ca="1">$B$338</f>
        <v>I.</v>
      </c>
      <c r="B340" s="85">
        <f ca="1">COUNT($A338:B$339)+1</f>
        <v>3</v>
      </c>
      <c r="C340" s="242" t="s">
        <v>456</v>
      </c>
      <c r="D340" s="243" t="s">
        <v>32</v>
      </c>
      <c r="E340" s="244">
        <v>1</v>
      </c>
      <c r="F340" s="666">
        <v>0</v>
      </c>
      <c r="G340" s="132">
        <f>F340*E340</f>
        <v>0</v>
      </c>
    </row>
    <row r="341" spans="1:7">
      <c r="A341" s="95"/>
      <c r="B341" s="85"/>
      <c r="C341" s="96"/>
      <c r="D341" s="245"/>
      <c r="E341" s="246"/>
      <c r="F341" s="666"/>
      <c r="G341" s="132"/>
    </row>
    <row r="342" spans="1:7" ht="25.5">
      <c r="A342" s="95" t="str">
        <f ca="1">$B$338</f>
        <v>I.</v>
      </c>
      <c r="B342" s="110">
        <f ca="1">COUNT($A$339:B341)+1</f>
        <v>4</v>
      </c>
      <c r="C342" s="116" t="s">
        <v>457</v>
      </c>
      <c r="D342" s="243" t="s">
        <v>36</v>
      </c>
      <c r="E342" s="244">
        <v>4</v>
      </c>
      <c r="F342" s="666">
        <v>0</v>
      </c>
      <c r="G342" s="132">
        <f>F342*E342</f>
        <v>0</v>
      </c>
    </row>
    <row r="343" spans="1:7">
      <c r="A343" s="95" t="s">
        <v>289</v>
      </c>
      <c r="B343" s="110"/>
      <c r="C343" s="242"/>
      <c r="D343" s="243"/>
      <c r="E343" s="244"/>
      <c r="F343" s="666"/>
      <c r="G343" s="132"/>
    </row>
    <row r="344" spans="1:7">
      <c r="A344" s="95" t="str">
        <f ca="1">$B$338</f>
        <v>I.</v>
      </c>
      <c r="B344" s="85">
        <v>5</v>
      </c>
      <c r="C344" s="247" t="s">
        <v>458</v>
      </c>
      <c r="D344" s="243" t="s">
        <v>32</v>
      </c>
      <c r="E344" s="244">
        <v>1</v>
      </c>
      <c r="F344" s="666">
        <v>0</v>
      </c>
      <c r="G344" s="132">
        <f>F344*E344</f>
        <v>0</v>
      </c>
    </row>
    <row r="345" spans="1:7">
      <c r="A345" s="95"/>
      <c r="B345" s="85"/>
      <c r="C345" s="247"/>
      <c r="D345" s="243"/>
      <c r="E345" s="244"/>
      <c r="F345" s="666"/>
      <c r="G345" s="132"/>
    </row>
    <row r="346" spans="1:7" ht="24">
      <c r="A346" s="95"/>
      <c r="B346" s="85"/>
      <c r="C346" s="247" t="s">
        <v>459</v>
      </c>
      <c r="D346" s="243" t="s">
        <v>32</v>
      </c>
      <c r="E346" s="244">
        <v>1</v>
      </c>
      <c r="F346" s="666">
        <v>0</v>
      </c>
      <c r="G346" s="132">
        <f>F346*E346</f>
        <v>0</v>
      </c>
    </row>
    <row r="347" spans="1:7">
      <c r="A347" s="95" t="s">
        <v>289</v>
      </c>
      <c r="B347" s="110"/>
      <c r="C347" s="247"/>
      <c r="D347" s="243"/>
      <c r="E347" s="244"/>
      <c r="F347" s="666"/>
      <c r="G347" s="132"/>
    </row>
    <row r="348" spans="1:7" ht="38.25">
      <c r="A348" s="166" t="str">
        <f ca="1">$B$338</f>
        <v>I.</v>
      </c>
      <c r="B348" s="167">
        <v>6</v>
      </c>
      <c r="C348" s="248" t="s">
        <v>460</v>
      </c>
      <c r="D348" s="249" t="s">
        <v>461</v>
      </c>
      <c r="E348" s="250">
        <v>35</v>
      </c>
      <c r="F348" s="668">
        <v>0</v>
      </c>
      <c r="G348" s="128">
        <f>F348*E348</f>
        <v>0</v>
      </c>
    </row>
    <row r="349" spans="1:7">
      <c r="A349" s="95"/>
      <c r="B349" s="110"/>
      <c r="C349" s="247"/>
      <c r="D349" s="243"/>
      <c r="E349" s="244"/>
      <c r="F349" s="132"/>
      <c r="G349" s="132"/>
    </row>
    <row r="350" spans="1:7">
      <c r="A350" s="49"/>
      <c r="B350" s="49"/>
      <c r="C350" s="134" t="s">
        <v>3</v>
      </c>
      <c r="D350" s="49"/>
      <c r="E350" s="49"/>
      <c r="F350" s="128"/>
      <c r="G350" s="172">
        <f>SUM(G336:G349)</f>
        <v>0</v>
      </c>
    </row>
    <row r="351" spans="1:7">
      <c r="A351" s="41"/>
      <c r="B351" s="41"/>
      <c r="C351" s="41"/>
      <c r="D351" s="41"/>
      <c r="E351" s="41"/>
      <c r="F351" s="173"/>
      <c r="G351" s="173"/>
    </row>
    <row r="352" spans="1:7">
      <c r="A352" s="53"/>
      <c r="B352" s="54"/>
      <c r="D352" s="51"/>
      <c r="E352" s="51"/>
      <c r="F352" s="55"/>
    </row>
    <row r="353" spans="1:6">
      <c r="A353" s="53"/>
      <c r="B353" s="54"/>
      <c r="D353" s="51"/>
      <c r="E353" s="51"/>
      <c r="F353" s="55"/>
    </row>
    <row r="354" spans="1:6">
      <c r="A354" s="53"/>
      <c r="B354" s="54"/>
      <c r="D354" s="51"/>
      <c r="E354" s="51"/>
      <c r="F354" s="55"/>
    </row>
    <row r="355" spans="1:6">
      <c r="A355" s="53"/>
      <c r="B355" s="54"/>
      <c r="D355" s="51"/>
      <c r="E355" s="51"/>
      <c r="F355" s="55"/>
    </row>
    <row r="356" spans="1:6">
      <c r="A356" s="53"/>
      <c r="B356" s="54"/>
      <c r="D356" s="51"/>
      <c r="E356" s="51"/>
      <c r="F356" s="55"/>
    </row>
    <row r="357" spans="1:6">
      <c r="A357" s="53"/>
      <c r="B357" s="54"/>
      <c r="D357" s="51"/>
      <c r="E357" s="51"/>
      <c r="F357" s="55"/>
    </row>
    <row r="358" spans="1:6">
      <c r="A358" s="53"/>
      <c r="B358" s="54"/>
      <c r="D358" s="51"/>
      <c r="E358" s="51"/>
      <c r="F358" s="55"/>
    </row>
    <row r="359" spans="1:6">
      <c r="A359" s="53"/>
      <c r="B359" s="54"/>
      <c r="D359" s="51"/>
      <c r="E359" s="51"/>
      <c r="F359" s="55"/>
    </row>
    <row r="360" spans="1:6">
      <c r="A360" s="53"/>
      <c r="B360" s="54"/>
      <c r="D360" s="51"/>
      <c r="E360" s="51"/>
      <c r="F360" s="55"/>
    </row>
    <row r="361" spans="1:6">
      <c r="A361" s="53"/>
      <c r="B361" s="54"/>
      <c r="D361" s="51"/>
      <c r="E361" s="51"/>
      <c r="F361" s="55"/>
    </row>
    <row r="362" spans="1:6">
      <c r="A362" s="53"/>
      <c r="B362" s="54"/>
      <c r="D362" s="51"/>
      <c r="E362" s="51"/>
      <c r="F362" s="55"/>
    </row>
    <row r="363" spans="1:6">
      <c r="A363" s="53"/>
      <c r="B363" s="54"/>
      <c r="D363" s="51"/>
      <c r="E363" s="51"/>
      <c r="F363" s="55"/>
    </row>
    <row r="364" spans="1:6">
      <c r="A364" s="53"/>
      <c r="B364" s="54"/>
      <c r="D364" s="51"/>
      <c r="E364" s="51"/>
      <c r="F364" s="55"/>
    </row>
    <row r="365" spans="1:6">
      <c r="A365" s="53"/>
      <c r="B365" s="54"/>
      <c r="D365" s="51"/>
      <c r="E365" s="51"/>
      <c r="F365" s="55"/>
    </row>
    <row r="366" spans="1:6">
      <c r="A366" s="53"/>
      <c r="B366" s="54"/>
      <c r="D366" s="51"/>
      <c r="E366" s="51"/>
      <c r="F366" s="55"/>
    </row>
    <row r="367" spans="1:6">
      <c r="A367" s="53"/>
      <c r="B367" s="54"/>
      <c r="D367" s="51"/>
      <c r="E367" s="51"/>
      <c r="F367" s="55"/>
    </row>
    <row r="368" spans="1:6">
      <c r="A368" s="53"/>
      <c r="B368" s="54"/>
      <c r="D368" s="51"/>
      <c r="E368" s="51"/>
      <c r="F368" s="55"/>
    </row>
    <row r="369" spans="1:6">
      <c r="A369" s="53"/>
      <c r="B369" s="54"/>
      <c r="D369" s="51"/>
      <c r="E369" s="51"/>
      <c r="F369" s="55"/>
    </row>
    <row r="370" spans="1:6">
      <c r="A370" s="53"/>
      <c r="B370" s="54"/>
      <c r="D370" s="51"/>
      <c r="E370" s="51"/>
      <c r="F370" s="55"/>
    </row>
    <row r="371" spans="1:6">
      <c r="A371" s="53"/>
      <c r="B371" s="54"/>
      <c r="D371" s="51"/>
      <c r="E371" s="51"/>
      <c r="F371" s="55"/>
    </row>
    <row r="372" spans="1:6">
      <c r="A372" s="53"/>
      <c r="B372" s="54"/>
      <c r="D372" s="51"/>
      <c r="E372" s="51"/>
      <c r="F372" s="55"/>
    </row>
    <row r="373" spans="1:6">
      <c r="A373" s="53"/>
      <c r="B373" s="54"/>
      <c r="D373" s="51"/>
      <c r="E373" s="51"/>
      <c r="F373" s="55"/>
    </row>
    <row r="374" spans="1:6">
      <c r="A374" s="53"/>
      <c r="B374" s="54"/>
      <c r="D374" s="51"/>
      <c r="E374" s="51"/>
      <c r="F374" s="55"/>
    </row>
    <row r="375" spans="1:6">
      <c r="A375" s="53"/>
      <c r="B375" s="54"/>
      <c r="D375" s="51"/>
      <c r="E375" s="51"/>
      <c r="F375" s="55"/>
    </row>
    <row r="376" spans="1:6">
      <c r="A376" s="53"/>
      <c r="B376" s="54"/>
      <c r="D376" s="51"/>
      <c r="E376" s="51"/>
      <c r="F376" s="55"/>
    </row>
    <row r="377" spans="1:6">
      <c r="A377" s="53"/>
      <c r="B377" s="54"/>
      <c r="D377" s="51"/>
      <c r="E377" s="51"/>
      <c r="F377" s="55"/>
    </row>
    <row r="378" spans="1:6">
      <c r="A378" s="53"/>
      <c r="B378" s="54"/>
      <c r="D378" s="51"/>
      <c r="E378" s="51"/>
      <c r="F378" s="55"/>
    </row>
    <row r="379" spans="1:6">
      <c r="A379" s="53"/>
      <c r="B379" s="54"/>
      <c r="D379" s="51"/>
      <c r="E379" s="51"/>
      <c r="F379" s="55"/>
    </row>
    <row r="380" spans="1:6">
      <c r="A380" s="53"/>
      <c r="B380" s="54"/>
      <c r="D380" s="51"/>
      <c r="E380" s="51"/>
      <c r="F380" s="55"/>
    </row>
    <row r="381" spans="1:6">
      <c r="A381" s="53"/>
      <c r="B381" s="54"/>
      <c r="D381" s="51"/>
      <c r="E381" s="51"/>
      <c r="F381" s="55"/>
    </row>
    <row r="382" spans="1:6">
      <c r="A382" s="53"/>
      <c r="B382" s="54"/>
      <c r="D382" s="51"/>
      <c r="E382" s="51"/>
      <c r="F382" s="55"/>
    </row>
    <row r="383" spans="1:6">
      <c r="A383" s="53"/>
      <c r="B383" s="54"/>
      <c r="D383" s="51"/>
      <c r="E383" s="51"/>
      <c r="F383" s="55"/>
    </row>
    <row r="384" spans="1:6">
      <c r="A384" s="53"/>
      <c r="B384" s="54"/>
      <c r="D384" s="51"/>
      <c r="E384" s="51"/>
      <c r="F384" s="55"/>
    </row>
    <row r="385" spans="1:6">
      <c r="A385" s="53"/>
      <c r="B385" s="54"/>
      <c r="D385" s="51"/>
      <c r="E385" s="51"/>
      <c r="F385" s="55"/>
    </row>
    <row r="386" spans="1:6">
      <c r="A386" s="53"/>
      <c r="B386" s="54"/>
      <c r="D386" s="51"/>
      <c r="E386" s="51"/>
      <c r="F386" s="55"/>
    </row>
    <row r="387" spans="1:6">
      <c r="A387" s="53"/>
      <c r="B387" s="54"/>
      <c r="D387" s="51"/>
      <c r="E387" s="51"/>
      <c r="F387" s="55"/>
    </row>
    <row r="388" spans="1:6">
      <c r="A388" s="53"/>
      <c r="B388" s="54"/>
      <c r="D388" s="51"/>
      <c r="E388" s="51"/>
      <c r="F388" s="55"/>
    </row>
    <row r="389" spans="1:6">
      <c r="A389" s="53"/>
      <c r="B389" s="54"/>
      <c r="D389" s="51"/>
      <c r="E389" s="51"/>
      <c r="F389" s="55"/>
    </row>
    <row r="390" spans="1:6">
      <c r="A390" s="53"/>
      <c r="B390" s="54"/>
      <c r="D390" s="51"/>
      <c r="E390" s="51"/>
      <c r="F390" s="55"/>
    </row>
    <row r="391" spans="1:6">
      <c r="A391" s="53"/>
      <c r="B391" s="54"/>
      <c r="D391" s="51"/>
      <c r="E391" s="51"/>
      <c r="F391" s="55"/>
    </row>
    <row r="392" spans="1:6">
      <c r="A392" s="53"/>
      <c r="B392" s="54"/>
      <c r="D392" s="51"/>
      <c r="E392" s="51"/>
      <c r="F392" s="55"/>
    </row>
    <row r="393" spans="1:6">
      <c r="A393" s="53"/>
      <c r="B393" s="54"/>
      <c r="D393" s="51"/>
      <c r="E393" s="51"/>
      <c r="F393" s="55"/>
    </row>
    <row r="394" spans="1:6">
      <c r="A394" s="53"/>
      <c r="B394" s="54"/>
      <c r="D394" s="51"/>
      <c r="E394" s="51"/>
      <c r="F394" s="55"/>
    </row>
    <row r="395" spans="1:6">
      <c r="A395" s="53"/>
      <c r="B395" s="54"/>
      <c r="D395" s="51"/>
      <c r="E395" s="51"/>
      <c r="F395" s="55"/>
    </row>
    <row r="396" spans="1:6">
      <c r="A396" s="53"/>
      <c r="B396" s="54"/>
      <c r="D396" s="51"/>
      <c r="E396" s="51"/>
      <c r="F396" s="55"/>
    </row>
    <row r="397" spans="1:6">
      <c r="A397" s="53"/>
      <c r="B397" s="54"/>
      <c r="D397" s="51"/>
      <c r="E397" s="51"/>
      <c r="F397" s="55"/>
    </row>
    <row r="398" spans="1:6">
      <c r="A398" s="53"/>
      <c r="B398" s="54"/>
      <c r="D398" s="51"/>
      <c r="E398" s="51"/>
      <c r="F398" s="55"/>
    </row>
    <row r="399" spans="1:6">
      <c r="A399" s="53"/>
      <c r="B399" s="54"/>
      <c r="D399" s="51"/>
      <c r="E399" s="51"/>
      <c r="F399" s="55"/>
    </row>
    <row r="400" spans="1:6">
      <c r="A400" s="53"/>
      <c r="B400" s="54"/>
      <c r="D400" s="51"/>
      <c r="E400" s="51"/>
      <c r="F400" s="55"/>
    </row>
    <row r="401" spans="1:6">
      <c r="A401" s="53"/>
      <c r="B401" s="54"/>
      <c r="D401" s="51"/>
      <c r="E401" s="51"/>
      <c r="F401" s="55"/>
    </row>
    <row r="402" spans="1:6">
      <c r="A402" s="53"/>
      <c r="B402" s="54"/>
      <c r="D402" s="51"/>
      <c r="E402" s="51"/>
      <c r="F402" s="55"/>
    </row>
    <row r="403" spans="1:6">
      <c r="A403" s="53"/>
      <c r="B403" s="54"/>
      <c r="D403" s="51"/>
      <c r="E403" s="51"/>
      <c r="F403" s="55"/>
    </row>
    <row r="404" spans="1:6">
      <c r="A404" s="53"/>
      <c r="B404" s="54"/>
      <c r="D404" s="51"/>
      <c r="E404" s="51"/>
      <c r="F404" s="55"/>
    </row>
    <row r="405" spans="1:6">
      <c r="A405" s="53"/>
      <c r="B405" s="54"/>
      <c r="D405" s="51"/>
      <c r="E405" s="51"/>
      <c r="F405" s="55"/>
    </row>
    <row r="406" spans="1:6">
      <c r="A406" s="53"/>
      <c r="B406" s="54"/>
      <c r="D406" s="51"/>
      <c r="E406" s="51"/>
      <c r="F406" s="55"/>
    </row>
    <row r="407" spans="1:6">
      <c r="A407" s="53"/>
      <c r="B407" s="54"/>
      <c r="D407" s="51"/>
      <c r="E407" s="51"/>
      <c r="F407" s="55"/>
    </row>
    <row r="408" spans="1:6">
      <c r="A408" s="53"/>
      <c r="B408" s="54"/>
      <c r="D408" s="51"/>
      <c r="E408" s="51"/>
      <c r="F408" s="55"/>
    </row>
    <row r="409" spans="1:6">
      <c r="A409" s="53"/>
      <c r="B409" s="54"/>
      <c r="D409" s="51"/>
      <c r="E409" s="51"/>
      <c r="F409" s="55"/>
    </row>
    <row r="410" spans="1:6">
      <c r="A410" s="53"/>
      <c r="B410" s="54"/>
      <c r="D410" s="51"/>
      <c r="E410" s="51"/>
      <c r="F410" s="55"/>
    </row>
    <row r="411" spans="1:6">
      <c r="A411" s="53"/>
      <c r="B411" s="54"/>
      <c r="D411" s="51"/>
      <c r="E411" s="51"/>
      <c r="F411" s="55"/>
    </row>
    <row r="412" spans="1:6">
      <c r="A412" s="53"/>
      <c r="B412" s="54"/>
      <c r="D412" s="51"/>
      <c r="E412" s="51"/>
      <c r="F412" s="55"/>
    </row>
    <row r="413" spans="1:6">
      <c r="A413" s="53"/>
      <c r="B413" s="54"/>
      <c r="D413" s="51"/>
      <c r="E413" s="51"/>
      <c r="F413" s="55"/>
    </row>
    <row r="414" spans="1:6">
      <c r="A414" s="53"/>
      <c r="B414" s="54"/>
      <c r="D414" s="51"/>
      <c r="E414" s="51"/>
      <c r="F414" s="55"/>
    </row>
    <row r="415" spans="1:6">
      <c r="A415" s="53"/>
      <c r="B415" s="54"/>
      <c r="D415" s="51"/>
      <c r="E415" s="51"/>
      <c r="F415" s="55"/>
    </row>
    <row r="416" spans="1:6">
      <c r="A416" s="53"/>
      <c r="B416" s="54"/>
      <c r="D416" s="51"/>
      <c r="E416" s="51"/>
      <c r="F416" s="55"/>
    </row>
    <row r="417" spans="1:6">
      <c r="A417" s="53"/>
      <c r="B417" s="54"/>
      <c r="D417" s="51"/>
      <c r="E417" s="51"/>
      <c r="F417" s="55"/>
    </row>
    <row r="418" spans="1:6">
      <c r="A418" s="53"/>
      <c r="B418" s="54"/>
      <c r="D418" s="51"/>
      <c r="E418" s="51"/>
      <c r="F418" s="55"/>
    </row>
    <row r="419" spans="1:6">
      <c r="A419" s="53"/>
      <c r="B419" s="54"/>
      <c r="D419" s="51"/>
      <c r="E419" s="51"/>
      <c r="F419" s="55"/>
    </row>
    <row r="420" spans="1:6">
      <c r="A420" s="53"/>
      <c r="B420" s="54"/>
      <c r="D420" s="51"/>
      <c r="E420" s="51"/>
      <c r="F420" s="55"/>
    </row>
    <row r="421" spans="1:6">
      <c r="A421" s="53"/>
      <c r="B421" s="54"/>
      <c r="D421" s="51"/>
      <c r="E421" s="51"/>
      <c r="F421" s="55"/>
    </row>
    <row r="422" spans="1:6">
      <c r="A422" s="53"/>
      <c r="B422" s="54"/>
      <c r="D422" s="51"/>
      <c r="E422" s="51"/>
      <c r="F422" s="55"/>
    </row>
    <row r="423" spans="1:6">
      <c r="A423" s="53"/>
      <c r="B423" s="54"/>
      <c r="D423" s="51"/>
      <c r="E423" s="51"/>
      <c r="F423" s="55"/>
    </row>
    <row r="424" spans="1:6">
      <c r="A424" s="53"/>
      <c r="B424" s="54"/>
      <c r="D424" s="51"/>
      <c r="E424" s="51"/>
      <c r="F424" s="55"/>
    </row>
    <row r="425" spans="1:6">
      <c r="A425" s="53"/>
      <c r="B425" s="54"/>
      <c r="D425" s="51"/>
      <c r="E425" s="51"/>
      <c r="F425" s="55"/>
    </row>
    <row r="426" spans="1:6">
      <c r="A426" s="53"/>
      <c r="B426" s="54"/>
      <c r="D426" s="51"/>
      <c r="E426" s="51"/>
      <c r="F426" s="55"/>
    </row>
    <row r="427" spans="1:6">
      <c r="A427" s="53"/>
      <c r="B427" s="54"/>
      <c r="D427" s="51"/>
      <c r="E427" s="51"/>
      <c r="F427" s="55"/>
    </row>
    <row r="428" spans="1:6">
      <c r="A428" s="53"/>
      <c r="B428" s="54"/>
      <c r="D428" s="51"/>
      <c r="E428" s="51"/>
      <c r="F428" s="55"/>
    </row>
    <row r="429" spans="1:6">
      <c r="A429" s="53"/>
      <c r="B429" s="54"/>
      <c r="D429" s="51"/>
      <c r="E429" s="51"/>
      <c r="F429" s="55"/>
    </row>
    <row r="430" spans="1:6">
      <c r="A430" s="53"/>
      <c r="B430" s="54"/>
      <c r="D430" s="51"/>
      <c r="E430" s="51"/>
      <c r="F430" s="55"/>
    </row>
    <row r="431" spans="1:6">
      <c r="A431" s="53"/>
      <c r="B431" s="54"/>
      <c r="D431" s="51"/>
      <c r="E431" s="51"/>
      <c r="F431" s="55"/>
    </row>
    <row r="432" spans="1:6">
      <c r="A432" s="53"/>
      <c r="B432" s="54"/>
      <c r="D432" s="51"/>
      <c r="E432" s="51"/>
      <c r="F432" s="55"/>
    </row>
    <row r="433" spans="1:6">
      <c r="A433" s="53"/>
      <c r="B433" s="54"/>
      <c r="D433" s="51"/>
      <c r="E433" s="51"/>
      <c r="F433" s="55"/>
    </row>
    <row r="434" spans="1:6">
      <c r="A434" s="53"/>
      <c r="B434" s="54"/>
      <c r="D434" s="51"/>
      <c r="E434" s="51"/>
      <c r="F434" s="55"/>
    </row>
    <row r="435" spans="1:6">
      <c r="A435" s="53"/>
      <c r="B435" s="54"/>
      <c r="D435" s="51"/>
      <c r="E435" s="51"/>
      <c r="F435" s="55"/>
    </row>
    <row r="436" spans="1:6">
      <c r="A436" s="53"/>
      <c r="B436" s="54"/>
      <c r="D436" s="51"/>
      <c r="E436" s="51"/>
      <c r="F436" s="55"/>
    </row>
    <row r="437" spans="1:6">
      <c r="A437" s="53"/>
      <c r="B437" s="54"/>
      <c r="D437" s="51"/>
      <c r="E437" s="51"/>
      <c r="F437" s="55"/>
    </row>
    <row r="438" spans="1:6">
      <c r="A438" s="53"/>
      <c r="B438" s="54"/>
      <c r="D438" s="51"/>
      <c r="E438" s="51"/>
      <c r="F438" s="55"/>
    </row>
    <row r="439" spans="1:6">
      <c r="A439" s="53"/>
      <c r="B439" s="54"/>
      <c r="D439" s="51"/>
      <c r="E439" s="51"/>
      <c r="F439" s="55"/>
    </row>
    <row r="440" spans="1:6">
      <c r="A440" s="53"/>
      <c r="B440" s="54"/>
      <c r="D440" s="51"/>
      <c r="E440" s="51"/>
      <c r="F440" s="55"/>
    </row>
    <row r="441" spans="1:6">
      <c r="A441" s="53"/>
      <c r="B441" s="54"/>
      <c r="D441" s="51"/>
      <c r="E441" s="51"/>
      <c r="F441" s="55"/>
    </row>
    <row r="442" spans="1:6">
      <c r="A442" s="53"/>
      <c r="B442" s="54"/>
      <c r="D442" s="51"/>
      <c r="E442" s="51"/>
      <c r="F442" s="55"/>
    </row>
    <row r="443" spans="1:6">
      <c r="A443" s="53"/>
      <c r="B443" s="54"/>
      <c r="D443" s="51"/>
      <c r="E443" s="51"/>
      <c r="F443" s="55"/>
    </row>
    <row r="444" spans="1:6">
      <c r="A444" s="53"/>
      <c r="B444" s="54"/>
      <c r="D444" s="51"/>
      <c r="E444" s="51"/>
      <c r="F444" s="55"/>
    </row>
    <row r="445" spans="1:6">
      <c r="A445" s="53"/>
      <c r="B445" s="54"/>
      <c r="D445" s="51"/>
      <c r="E445" s="51"/>
      <c r="F445" s="55"/>
    </row>
    <row r="446" spans="1:6">
      <c r="A446" s="53"/>
      <c r="B446" s="54"/>
      <c r="D446" s="51"/>
      <c r="E446" s="51"/>
      <c r="F446" s="55"/>
    </row>
    <row r="447" spans="1:6">
      <c r="A447" s="53"/>
      <c r="B447" s="54"/>
      <c r="D447" s="51"/>
      <c r="E447" s="51"/>
      <c r="F447" s="55"/>
    </row>
    <row r="448" spans="1:6">
      <c r="A448" s="53"/>
      <c r="B448" s="54"/>
      <c r="D448" s="51"/>
      <c r="E448" s="51"/>
      <c r="F448" s="55"/>
    </row>
    <row r="449" spans="1:6">
      <c r="A449" s="53"/>
      <c r="B449" s="54"/>
      <c r="D449" s="51"/>
      <c r="E449" s="51"/>
      <c r="F449" s="55"/>
    </row>
    <row r="450" spans="1:6">
      <c r="A450" s="53"/>
      <c r="B450" s="54"/>
      <c r="D450" s="51"/>
      <c r="E450" s="51"/>
      <c r="F450" s="55"/>
    </row>
    <row r="451" spans="1:6">
      <c r="A451" s="53"/>
      <c r="B451" s="54"/>
      <c r="D451" s="51"/>
      <c r="E451" s="51"/>
      <c r="F451" s="55"/>
    </row>
    <row r="452" spans="1:6">
      <c r="A452" s="53"/>
      <c r="B452" s="54"/>
      <c r="D452" s="51"/>
      <c r="E452" s="51"/>
      <c r="F452" s="55"/>
    </row>
    <row r="453" spans="1:6">
      <c r="A453" s="53"/>
      <c r="B453" s="54"/>
      <c r="D453" s="51"/>
      <c r="E453" s="51"/>
      <c r="F453" s="55"/>
    </row>
    <row r="454" spans="1:6">
      <c r="A454" s="53"/>
      <c r="B454" s="54"/>
      <c r="D454" s="51"/>
      <c r="E454" s="51"/>
      <c r="F454" s="55"/>
    </row>
    <row r="455" spans="1:6">
      <c r="A455" s="53"/>
      <c r="B455" s="54"/>
      <c r="D455" s="51"/>
      <c r="E455" s="51"/>
      <c r="F455" s="55"/>
    </row>
    <row r="456" spans="1:6">
      <c r="A456" s="53"/>
      <c r="B456" s="54"/>
      <c r="D456" s="51"/>
      <c r="E456" s="51"/>
      <c r="F456" s="55"/>
    </row>
    <row r="457" spans="1:6">
      <c r="A457" s="53"/>
      <c r="B457" s="54"/>
      <c r="D457" s="51"/>
      <c r="E457" s="51"/>
      <c r="F457" s="55"/>
    </row>
    <row r="458" spans="1:6">
      <c r="A458" s="53"/>
      <c r="B458" s="54"/>
      <c r="D458" s="51"/>
      <c r="E458" s="51"/>
      <c r="F458" s="55"/>
    </row>
    <row r="459" spans="1:6">
      <c r="A459" s="53"/>
      <c r="B459" s="54"/>
      <c r="D459" s="51"/>
      <c r="E459" s="51"/>
      <c r="F459" s="55"/>
    </row>
    <row r="460" spans="1:6">
      <c r="A460" s="53"/>
      <c r="B460" s="54"/>
      <c r="D460" s="51"/>
      <c r="E460" s="51"/>
      <c r="F460" s="55"/>
    </row>
    <row r="461" spans="1:6">
      <c r="A461" s="53"/>
      <c r="B461" s="54"/>
      <c r="D461" s="51"/>
      <c r="E461" s="51"/>
      <c r="F461" s="55"/>
    </row>
    <row r="462" spans="1:6">
      <c r="A462" s="53"/>
      <c r="B462" s="54"/>
      <c r="D462" s="51"/>
      <c r="E462" s="51"/>
      <c r="F462" s="55"/>
    </row>
    <row r="463" spans="1:6">
      <c r="A463" s="53"/>
      <c r="B463" s="54"/>
      <c r="D463" s="51"/>
      <c r="E463" s="51"/>
      <c r="F463" s="55"/>
    </row>
    <row r="464" spans="1:6">
      <c r="A464" s="53"/>
      <c r="B464" s="54"/>
      <c r="D464" s="51"/>
      <c r="E464" s="51"/>
      <c r="F464" s="55"/>
    </row>
    <row r="465" spans="1:6">
      <c r="A465" s="53"/>
      <c r="B465" s="54"/>
      <c r="D465" s="51"/>
      <c r="E465" s="51"/>
      <c r="F465" s="55"/>
    </row>
    <row r="466" spans="1:6">
      <c r="A466" s="53"/>
      <c r="B466" s="54"/>
      <c r="D466" s="51"/>
      <c r="E466" s="51"/>
      <c r="F466" s="55"/>
    </row>
    <row r="467" spans="1:6">
      <c r="A467" s="53"/>
      <c r="B467" s="54"/>
      <c r="D467" s="51"/>
      <c r="E467" s="51"/>
      <c r="F467" s="55"/>
    </row>
    <row r="468" spans="1:6">
      <c r="A468" s="53"/>
      <c r="B468" s="54"/>
      <c r="D468" s="51"/>
      <c r="E468" s="51"/>
      <c r="F468" s="55"/>
    </row>
    <row r="469" spans="1:6">
      <c r="A469" s="53"/>
      <c r="B469" s="54"/>
      <c r="D469" s="51"/>
      <c r="E469" s="51"/>
      <c r="F469" s="55"/>
    </row>
    <row r="470" spans="1:6">
      <c r="A470" s="53"/>
      <c r="B470" s="54"/>
      <c r="D470" s="51"/>
      <c r="E470" s="51"/>
      <c r="F470" s="55"/>
    </row>
    <row r="471" spans="1:6">
      <c r="A471" s="53"/>
      <c r="B471" s="54"/>
      <c r="D471" s="51"/>
      <c r="E471" s="51"/>
      <c r="F471" s="55"/>
    </row>
    <row r="472" spans="1:6">
      <c r="A472" s="53"/>
      <c r="B472" s="54"/>
      <c r="D472" s="51"/>
      <c r="E472" s="51"/>
      <c r="F472" s="55"/>
    </row>
    <row r="473" spans="1:6">
      <c r="A473" s="53"/>
      <c r="B473" s="54"/>
      <c r="D473" s="51"/>
      <c r="E473" s="51"/>
      <c r="F473" s="55"/>
    </row>
    <row r="474" spans="1:6">
      <c r="A474" s="53"/>
      <c r="B474" s="54"/>
      <c r="D474" s="51"/>
      <c r="E474" s="51"/>
      <c r="F474" s="55"/>
    </row>
    <row r="475" spans="1:6">
      <c r="A475" s="53"/>
      <c r="B475" s="54"/>
      <c r="D475" s="51"/>
      <c r="E475" s="51"/>
      <c r="F475" s="55"/>
    </row>
    <row r="476" spans="1:6">
      <c r="A476" s="53"/>
      <c r="B476" s="54"/>
      <c r="D476" s="51"/>
      <c r="E476" s="51"/>
      <c r="F476" s="55"/>
    </row>
    <row r="477" spans="1:6">
      <c r="A477" s="53"/>
      <c r="B477" s="54"/>
      <c r="D477" s="51"/>
      <c r="E477" s="51"/>
      <c r="F477" s="55"/>
    </row>
    <row r="478" spans="1:6">
      <c r="A478" s="53"/>
      <c r="B478" s="54"/>
      <c r="D478" s="51"/>
      <c r="E478" s="51"/>
      <c r="F478" s="55"/>
    </row>
    <row r="479" spans="1:6">
      <c r="A479" s="53"/>
      <c r="B479" s="54"/>
      <c r="D479" s="51"/>
      <c r="E479" s="51"/>
      <c r="F479" s="55"/>
    </row>
    <row r="480" spans="1:6">
      <c r="A480" s="53"/>
      <c r="B480" s="54"/>
      <c r="D480" s="51"/>
      <c r="E480" s="51"/>
      <c r="F480" s="55"/>
    </row>
    <row r="481" spans="1:6">
      <c r="A481" s="53"/>
      <c r="B481" s="54"/>
      <c r="D481" s="51"/>
      <c r="E481" s="51"/>
      <c r="F481" s="55"/>
    </row>
    <row r="482" spans="1:6">
      <c r="A482" s="53"/>
      <c r="B482" s="54"/>
      <c r="D482" s="51"/>
      <c r="E482" s="51"/>
      <c r="F482" s="55"/>
    </row>
    <row r="483" spans="1:6">
      <c r="A483" s="53"/>
      <c r="B483" s="54"/>
      <c r="D483" s="51"/>
      <c r="E483" s="51"/>
      <c r="F483" s="55"/>
    </row>
    <row r="484" spans="1:6">
      <c r="A484" s="53"/>
      <c r="B484" s="54"/>
      <c r="D484" s="51"/>
      <c r="E484" s="51"/>
      <c r="F484" s="55"/>
    </row>
    <row r="485" spans="1:6">
      <c r="A485" s="53"/>
      <c r="B485" s="54"/>
      <c r="D485" s="51"/>
      <c r="E485" s="51"/>
      <c r="F485" s="55"/>
    </row>
    <row r="486" spans="1:6">
      <c r="A486" s="53"/>
      <c r="B486" s="54"/>
      <c r="D486" s="51"/>
      <c r="E486" s="51"/>
      <c r="F486" s="55"/>
    </row>
    <row r="487" spans="1:6">
      <c r="A487" s="53"/>
      <c r="B487" s="54"/>
      <c r="D487" s="51"/>
      <c r="E487" s="51"/>
      <c r="F487" s="55"/>
    </row>
    <row r="488" spans="1:6">
      <c r="A488" s="53"/>
      <c r="B488" s="54"/>
      <c r="D488" s="51"/>
      <c r="E488" s="51"/>
      <c r="F488" s="55"/>
    </row>
    <row r="489" spans="1:6">
      <c r="A489" s="53"/>
      <c r="B489" s="54"/>
      <c r="D489" s="51"/>
      <c r="E489" s="51"/>
      <c r="F489" s="55"/>
    </row>
    <row r="490" spans="1:6">
      <c r="A490" s="53"/>
      <c r="B490" s="54"/>
      <c r="D490" s="51"/>
      <c r="E490" s="51"/>
      <c r="F490" s="55"/>
    </row>
  </sheetData>
  <sheetProtection algorithmName="SHA-512" hashValue="rP2tQQTdmmnLxywEDIjHHkhnmomb4aFbE7F3y1N59seu+yhmZ8DecZVMKrRu+Ofz9t4noXNjgqegFnNwcXgSgg==" saltValue="whi4mO5FXvkXbdaQ0QRV/Q==" spinCount="100000" sheet="1" objects="1" scenarios="1"/>
  <mergeCells count="18">
    <mergeCell ref="E22:F22"/>
    <mergeCell ref="E24:F24"/>
    <mergeCell ref="E26:F26"/>
    <mergeCell ref="C33:F33"/>
    <mergeCell ref="E8:F8"/>
    <mergeCell ref="E10:F10"/>
    <mergeCell ref="E12:F12"/>
    <mergeCell ref="E14:F14"/>
    <mergeCell ref="E16:F16"/>
    <mergeCell ref="E18:F18"/>
    <mergeCell ref="E20:F20"/>
    <mergeCell ref="C14:D14"/>
    <mergeCell ref="C177:G177"/>
    <mergeCell ref="C34:F34"/>
    <mergeCell ref="C35:F35"/>
    <mergeCell ref="C36:F36"/>
    <mergeCell ref="C37:F37"/>
    <mergeCell ref="C38:F38"/>
  </mergeCells>
  <pageMargins left="0.78740157480314965" right="0.59055118110236227" top="0.78740157480314965" bottom="0.78740157480314965" header="0.51181102362204722" footer="0.5118110236220472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5"/>
  <sheetViews>
    <sheetView view="pageLayout" zoomScaleNormal="100" zoomScaleSheetLayoutView="100" workbookViewId="0">
      <selection activeCell="G14" sqref="G14"/>
    </sheetView>
  </sheetViews>
  <sheetFormatPr defaultRowHeight="12.75"/>
  <cols>
    <col min="1" max="1" width="6.85546875" style="256" customWidth="1"/>
    <col min="2" max="2" width="9.28515625" style="256" customWidth="1"/>
    <col min="3" max="3" width="9.140625" style="256"/>
    <col min="4" max="4" width="15.7109375" style="256" customWidth="1"/>
    <col min="5" max="5" width="19.140625" style="256" customWidth="1"/>
    <col min="6" max="6" width="17" style="256" customWidth="1"/>
    <col min="7" max="7" width="23" style="256" customWidth="1"/>
    <col min="8" max="8" width="9.140625" style="256"/>
    <col min="9" max="9" width="11.7109375" style="256" customWidth="1"/>
    <col min="10" max="256" width="9.140625" style="256"/>
    <col min="257" max="257" width="6.85546875" style="256" customWidth="1"/>
    <col min="258" max="258" width="9.28515625" style="256" customWidth="1"/>
    <col min="259" max="259" width="9.140625" style="256"/>
    <col min="260" max="260" width="15.7109375" style="256" customWidth="1"/>
    <col min="261" max="261" width="19.140625" style="256" customWidth="1"/>
    <col min="262" max="262" width="15.140625" style="256" customWidth="1"/>
    <col min="263" max="263" width="23" style="256" customWidth="1"/>
    <col min="264" max="264" width="9.140625" style="256"/>
    <col min="265" max="265" width="11.7109375" style="256" customWidth="1"/>
    <col min="266" max="512" width="9.140625" style="256"/>
    <col min="513" max="513" width="6.85546875" style="256" customWidth="1"/>
    <col min="514" max="514" width="9.28515625" style="256" customWidth="1"/>
    <col min="515" max="515" width="9.140625" style="256"/>
    <col min="516" max="516" width="15.7109375" style="256" customWidth="1"/>
    <col min="517" max="517" width="19.140625" style="256" customWidth="1"/>
    <col min="518" max="518" width="15.140625" style="256" customWidth="1"/>
    <col min="519" max="519" width="23" style="256" customWidth="1"/>
    <col min="520" max="520" width="9.140625" style="256"/>
    <col min="521" max="521" width="11.7109375" style="256" customWidth="1"/>
    <col min="522" max="768" width="9.140625" style="256"/>
    <col min="769" max="769" width="6.85546875" style="256" customWidth="1"/>
    <col min="770" max="770" width="9.28515625" style="256" customWidth="1"/>
    <col min="771" max="771" width="9.140625" style="256"/>
    <col min="772" max="772" width="15.7109375" style="256" customWidth="1"/>
    <col min="773" max="773" width="19.140625" style="256" customWidth="1"/>
    <col min="774" max="774" width="15.140625" style="256" customWidth="1"/>
    <col min="775" max="775" width="23" style="256" customWidth="1"/>
    <col min="776" max="776" width="9.140625" style="256"/>
    <col min="777" max="777" width="11.7109375" style="256" customWidth="1"/>
    <col min="778" max="1024" width="9.140625" style="256"/>
    <col min="1025" max="1025" width="6.85546875" style="256" customWidth="1"/>
    <col min="1026" max="1026" width="9.28515625" style="256" customWidth="1"/>
    <col min="1027" max="1027" width="9.140625" style="256"/>
    <col min="1028" max="1028" width="15.7109375" style="256" customWidth="1"/>
    <col min="1029" max="1029" width="19.140625" style="256" customWidth="1"/>
    <col min="1030" max="1030" width="15.140625" style="256" customWidth="1"/>
    <col min="1031" max="1031" width="23" style="256" customWidth="1"/>
    <col min="1032" max="1032" width="9.140625" style="256"/>
    <col min="1033" max="1033" width="11.7109375" style="256" customWidth="1"/>
    <col min="1034" max="1280" width="9.140625" style="256"/>
    <col min="1281" max="1281" width="6.85546875" style="256" customWidth="1"/>
    <col min="1282" max="1282" width="9.28515625" style="256" customWidth="1"/>
    <col min="1283" max="1283" width="9.140625" style="256"/>
    <col min="1284" max="1284" width="15.7109375" style="256" customWidth="1"/>
    <col min="1285" max="1285" width="19.140625" style="256" customWidth="1"/>
    <col min="1286" max="1286" width="15.140625" style="256" customWidth="1"/>
    <col min="1287" max="1287" width="23" style="256" customWidth="1"/>
    <col min="1288" max="1288" width="9.140625" style="256"/>
    <col min="1289" max="1289" width="11.7109375" style="256" customWidth="1"/>
    <col min="1290" max="1536" width="9.140625" style="256"/>
    <col min="1537" max="1537" width="6.85546875" style="256" customWidth="1"/>
    <col min="1538" max="1538" width="9.28515625" style="256" customWidth="1"/>
    <col min="1539" max="1539" width="9.140625" style="256"/>
    <col min="1540" max="1540" width="15.7109375" style="256" customWidth="1"/>
    <col min="1541" max="1541" width="19.140625" style="256" customWidth="1"/>
    <col min="1542" max="1542" width="15.140625" style="256" customWidth="1"/>
    <col min="1543" max="1543" width="23" style="256" customWidth="1"/>
    <col min="1544" max="1544" width="9.140625" style="256"/>
    <col min="1545" max="1545" width="11.7109375" style="256" customWidth="1"/>
    <col min="1546" max="1792" width="9.140625" style="256"/>
    <col min="1793" max="1793" width="6.85546875" style="256" customWidth="1"/>
    <col min="1794" max="1794" width="9.28515625" style="256" customWidth="1"/>
    <col min="1795" max="1795" width="9.140625" style="256"/>
    <col min="1796" max="1796" width="15.7109375" style="256" customWidth="1"/>
    <col min="1797" max="1797" width="19.140625" style="256" customWidth="1"/>
    <col min="1798" max="1798" width="15.140625" style="256" customWidth="1"/>
    <col min="1799" max="1799" width="23" style="256" customWidth="1"/>
    <col min="1800" max="1800" width="9.140625" style="256"/>
    <col min="1801" max="1801" width="11.7109375" style="256" customWidth="1"/>
    <col min="1802" max="2048" width="9.140625" style="256"/>
    <col min="2049" max="2049" width="6.85546875" style="256" customWidth="1"/>
    <col min="2050" max="2050" width="9.28515625" style="256" customWidth="1"/>
    <col min="2051" max="2051" width="9.140625" style="256"/>
    <col min="2052" max="2052" width="15.7109375" style="256" customWidth="1"/>
    <col min="2053" max="2053" width="19.140625" style="256" customWidth="1"/>
    <col min="2054" max="2054" width="15.140625" style="256" customWidth="1"/>
    <col min="2055" max="2055" width="23" style="256" customWidth="1"/>
    <col min="2056" max="2056" width="9.140625" style="256"/>
    <col min="2057" max="2057" width="11.7109375" style="256" customWidth="1"/>
    <col min="2058" max="2304" width="9.140625" style="256"/>
    <col min="2305" max="2305" width="6.85546875" style="256" customWidth="1"/>
    <col min="2306" max="2306" width="9.28515625" style="256" customWidth="1"/>
    <col min="2307" max="2307" width="9.140625" style="256"/>
    <col min="2308" max="2308" width="15.7109375" style="256" customWidth="1"/>
    <col min="2309" max="2309" width="19.140625" style="256" customWidth="1"/>
    <col min="2310" max="2310" width="15.140625" style="256" customWidth="1"/>
    <col min="2311" max="2311" width="23" style="256" customWidth="1"/>
    <col min="2312" max="2312" width="9.140625" style="256"/>
    <col min="2313" max="2313" width="11.7109375" style="256" customWidth="1"/>
    <col min="2314" max="2560" width="9.140625" style="256"/>
    <col min="2561" max="2561" width="6.85546875" style="256" customWidth="1"/>
    <col min="2562" max="2562" width="9.28515625" style="256" customWidth="1"/>
    <col min="2563" max="2563" width="9.140625" style="256"/>
    <col min="2564" max="2564" width="15.7109375" style="256" customWidth="1"/>
    <col min="2565" max="2565" width="19.140625" style="256" customWidth="1"/>
    <col min="2566" max="2566" width="15.140625" style="256" customWidth="1"/>
    <col min="2567" max="2567" width="23" style="256" customWidth="1"/>
    <col min="2568" max="2568" width="9.140625" style="256"/>
    <col min="2569" max="2569" width="11.7109375" style="256" customWidth="1"/>
    <col min="2570" max="2816" width="9.140625" style="256"/>
    <col min="2817" max="2817" width="6.85546875" style="256" customWidth="1"/>
    <col min="2818" max="2818" width="9.28515625" style="256" customWidth="1"/>
    <col min="2819" max="2819" width="9.140625" style="256"/>
    <col min="2820" max="2820" width="15.7109375" style="256" customWidth="1"/>
    <col min="2821" max="2821" width="19.140625" style="256" customWidth="1"/>
    <col min="2822" max="2822" width="15.140625" style="256" customWidth="1"/>
    <col min="2823" max="2823" width="23" style="256" customWidth="1"/>
    <col min="2824" max="2824" width="9.140625" style="256"/>
    <col min="2825" max="2825" width="11.7109375" style="256" customWidth="1"/>
    <col min="2826" max="3072" width="9.140625" style="256"/>
    <col min="3073" max="3073" width="6.85546875" style="256" customWidth="1"/>
    <col min="3074" max="3074" width="9.28515625" style="256" customWidth="1"/>
    <col min="3075" max="3075" width="9.140625" style="256"/>
    <col min="3076" max="3076" width="15.7109375" style="256" customWidth="1"/>
    <col min="3077" max="3077" width="19.140625" style="256" customWidth="1"/>
    <col min="3078" max="3078" width="15.140625" style="256" customWidth="1"/>
    <col min="3079" max="3079" width="23" style="256" customWidth="1"/>
    <col min="3080" max="3080" width="9.140625" style="256"/>
    <col min="3081" max="3081" width="11.7109375" style="256" customWidth="1"/>
    <col min="3082" max="3328" width="9.140625" style="256"/>
    <col min="3329" max="3329" width="6.85546875" style="256" customWidth="1"/>
    <col min="3330" max="3330" width="9.28515625" style="256" customWidth="1"/>
    <col min="3331" max="3331" width="9.140625" style="256"/>
    <col min="3332" max="3332" width="15.7109375" style="256" customWidth="1"/>
    <col min="3333" max="3333" width="19.140625" style="256" customWidth="1"/>
    <col min="3334" max="3334" width="15.140625" style="256" customWidth="1"/>
    <col min="3335" max="3335" width="23" style="256" customWidth="1"/>
    <col min="3336" max="3336" width="9.140625" style="256"/>
    <col min="3337" max="3337" width="11.7109375" style="256" customWidth="1"/>
    <col min="3338" max="3584" width="9.140625" style="256"/>
    <col min="3585" max="3585" width="6.85546875" style="256" customWidth="1"/>
    <col min="3586" max="3586" width="9.28515625" style="256" customWidth="1"/>
    <col min="3587" max="3587" width="9.140625" style="256"/>
    <col min="3588" max="3588" width="15.7109375" style="256" customWidth="1"/>
    <col min="3589" max="3589" width="19.140625" style="256" customWidth="1"/>
    <col min="3590" max="3590" width="15.140625" style="256" customWidth="1"/>
    <col min="3591" max="3591" width="23" style="256" customWidth="1"/>
    <col min="3592" max="3592" width="9.140625" style="256"/>
    <col min="3593" max="3593" width="11.7109375" style="256" customWidth="1"/>
    <col min="3594" max="3840" width="9.140625" style="256"/>
    <col min="3841" max="3841" width="6.85546875" style="256" customWidth="1"/>
    <col min="3842" max="3842" width="9.28515625" style="256" customWidth="1"/>
    <col min="3843" max="3843" width="9.140625" style="256"/>
    <col min="3844" max="3844" width="15.7109375" style="256" customWidth="1"/>
    <col min="3845" max="3845" width="19.140625" style="256" customWidth="1"/>
    <col min="3846" max="3846" width="15.140625" style="256" customWidth="1"/>
    <col min="3847" max="3847" width="23" style="256" customWidth="1"/>
    <col min="3848" max="3848" width="9.140625" style="256"/>
    <col min="3849" max="3849" width="11.7109375" style="256" customWidth="1"/>
    <col min="3850" max="4096" width="9.140625" style="256"/>
    <col min="4097" max="4097" width="6.85546875" style="256" customWidth="1"/>
    <col min="4098" max="4098" width="9.28515625" style="256" customWidth="1"/>
    <col min="4099" max="4099" width="9.140625" style="256"/>
    <col min="4100" max="4100" width="15.7109375" style="256" customWidth="1"/>
    <col min="4101" max="4101" width="19.140625" style="256" customWidth="1"/>
    <col min="4102" max="4102" width="15.140625" style="256" customWidth="1"/>
    <col min="4103" max="4103" width="23" style="256" customWidth="1"/>
    <col min="4104" max="4104" width="9.140625" style="256"/>
    <col min="4105" max="4105" width="11.7109375" style="256" customWidth="1"/>
    <col min="4106" max="4352" width="9.140625" style="256"/>
    <col min="4353" max="4353" width="6.85546875" style="256" customWidth="1"/>
    <col min="4354" max="4354" width="9.28515625" style="256" customWidth="1"/>
    <col min="4355" max="4355" width="9.140625" style="256"/>
    <col min="4356" max="4356" width="15.7109375" style="256" customWidth="1"/>
    <col min="4357" max="4357" width="19.140625" style="256" customWidth="1"/>
    <col min="4358" max="4358" width="15.140625" style="256" customWidth="1"/>
    <col min="4359" max="4359" width="23" style="256" customWidth="1"/>
    <col min="4360" max="4360" width="9.140625" style="256"/>
    <col min="4361" max="4361" width="11.7109375" style="256" customWidth="1"/>
    <col min="4362" max="4608" width="9.140625" style="256"/>
    <col min="4609" max="4609" width="6.85546875" style="256" customWidth="1"/>
    <col min="4610" max="4610" width="9.28515625" style="256" customWidth="1"/>
    <col min="4611" max="4611" width="9.140625" style="256"/>
    <col min="4612" max="4612" width="15.7109375" style="256" customWidth="1"/>
    <col min="4613" max="4613" width="19.140625" style="256" customWidth="1"/>
    <col min="4614" max="4614" width="15.140625" style="256" customWidth="1"/>
    <col min="4615" max="4615" width="23" style="256" customWidth="1"/>
    <col min="4616" max="4616" width="9.140625" style="256"/>
    <col min="4617" max="4617" width="11.7109375" style="256" customWidth="1"/>
    <col min="4618" max="4864" width="9.140625" style="256"/>
    <col min="4865" max="4865" width="6.85546875" style="256" customWidth="1"/>
    <col min="4866" max="4866" width="9.28515625" style="256" customWidth="1"/>
    <col min="4867" max="4867" width="9.140625" style="256"/>
    <col min="4868" max="4868" width="15.7109375" style="256" customWidth="1"/>
    <col min="4869" max="4869" width="19.140625" style="256" customWidth="1"/>
    <col min="4870" max="4870" width="15.140625" style="256" customWidth="1"/>
    <col min="4871" max="4871" width="23" style="256" customWidth="1"/>
    <col min="4872" max="4872" width="9.140625" style="256"/>
    <col min="4873" max="4873" width="11.7109375" style="256" customWidth="1"/>
    <col min="4874" max="5120" width="9.140625" style="256"/>
    <col min="5121" max="5121" width="6.85546875" style="256" customWidth="1"/>
    <col min="5122" max="5122" width="9.28515625" style="256" customWidth="1"/>
    <col min="5123" max="5123" width="9.140625" style="256"/>
    <col min="5124" max="5124" width="15.7109375" style="256" customWidth="1"/>
    <col min="5125" max="5125" width="19.140625" style="256" customWidth="1"/>
    <col min="5126" max="5126" width="15.140625" style="256" customWidth="1"/>
    <col min="5127" max="5127" width="23" style="256" customWidth="1"/>
    <col min="5128" max="5128" width="9.140625" style="256"/>
    <col min="5129" max="5129" width="11.7109375" style="256" customWidth="1"/>
    <col min="5130" max="5376" width="9.140625" style="256"/>
    <col min="5377" max="5377" width="6.85546875" style="256" customWidth="1"/>
    <col min="5378" max="5378" width="9.28515625" style="256" customWidth="1"/>
    <col min="5379" max="5379" width="9.140625" style="256"/>
    <col min="5380" max="5380" width="15.7109375" style="256" customWidth="1"/>
    <col min="5381" max="5381" width="19.140625" style="256" customWidth="1"/>
    <col min="5382" max="5382" width="15.140625" style="256" customWidth="1"/>
    <col min="5383" max="5383" width="23" style="256" customWidth="1"/>
    <col min="5384" max="5384" width="9.140625" style="256"/>
    <col min="5385" max="5385" width="11.7109375" style="256" customWidth="1"/>
    <col min="5386" max="5632" width="9.140625" style="256"/>
    <col min="5633" max="5633" width="6.85546875" style="256" customWidth="1"/>
    <col min="5634" max="5634" width="9.28515625" style="256" customWidth="1"/>
    <col min="5635" max="5635" width="9.140625" style="256"/>
    <col min="5636" max="5636" width="15.7109375" style="256" customWidth="1"/>
    <col min="5637" max="5637" width="19.140625" style="256" customWidth="1"/>
    <col min="5638" max="5638" width="15.140625" style="256" customWidth="1"/>
    <col min="5639" max="5639" width="23" style="256" customWidth="1"/>
    <col min="5640" max="5640" width="9.140625" style="256"/>
    <col min="5641" max="5641" width="11.7109375" style="256" customWidth="1"/>
    <col min="5642" max="5888" width="9.140625" style="256"/>
    <col min="5889" max="5889" width="6.85546875" style="256" customWidth="1"/>
    <col min="5890" max="5890" width="9.28515625" style="256" customWidth="1"/>
    <col min="5891" max="5891" width="9.140625" style="256"/>
    <col min="5892" max="5892" width="15.7109375" style="256" customWidth="1"/>
    <col min="5893" max="5893" width="19.140625" style="256" customWidth="1"/>
    <col min="5894" max="5894" width="15.140625" style="256" customWidth="1"/>
    <col min="5895" max="5895" width="23" style="256" customWidth="1"/>
    <col min="5896" max="5896" width="9.140625" style="256"/>
    <col min="5897" max="5897" width="11.7109375" style="256" customWidth="1"/>
    <col min="5898" max="6144" width="9.140625" style="256"/>
    <col min="6145" max="6145" width="6.85546875" style="256" customWidth="1"/>
    <col min="6146" max="6146" width="9.28515625" style="256" customWidth="1"/>
    <col min="6147" max="6147" width="9.140625" style="256"/>
    <col min="6148" max="6148" width="15.7109375" style="256" customWidth="1"/>
    <col min="6149" max="6149" width="19.140625" style="256" customWidth="1"/>
    <col min="6150" max="6150" width="15.140625" style="256" customWidth="1"/>
    <col min="6151" max="6151" width="23" style="256" customWidth="1"/>
    <col min="6152" max="6152" width="9.140625" style="256"/>
    <col min="6153" max="6153" width="11.7109375" style="256" customWidth="1"/>
    <col min="6154" max="6400" width="9.140625" style="256"/>
    <col min="6401" max="6401" width="6.85546875" style="256" customWidth="1"/>
    <col min="6402" max="6402" width="9.28515625" style="256" customWidth="1"/>
    <col min="6403" max="6403" width="9.140625" style="256"/>
    <col min="6404" max="6404" width="15.7109375" style="256" customWidth="1"/>
    <col min="6405" max="6405" width="19.140625" style="256" customWidth="1"/>
    <col min="6406" max="6406" width="15.140625" style="256" customWidth="1"/>
    <col min="6407" max="6407" width="23" style="256" customWidth="1"/>
    <col min="6408" max="6408" width="9.140625" style="256"/>
    <col min="6409" max="6409" width="11.7109375" style="256" customWidth="1"/>
    <col min="6410" max="6656" width="9.140625" style="256"/>
    <col min="6657" max="6657" width="6.85546875" style="256" customWidth="1"/>
    <col min="6658" max="6658" width="9.28515625" style="256" customWidth="1"/>
    <col min="6659" max="6659" width="9.140625" style="256"/>
    <col min="6660" max="6660" width="15.7109375" style="256" customWidth="1"/>
    <col min="6661" max="6661" width="19.140625" style="256" customWidth="1"/>
    <col min="6662" max="6662" width="15.140625" style="256" customWidth="1"/>
    <col min="6663" max="6663" width="23" style="256" customWidth="1"/>
    <col min="6664" max="6664" width="9.140625" style="256"/>
    <col min="6665" max="6665" width="11.7109375" style="256" customWidth="1"/>
    <col min="6666" max="6912" width="9.140625" style="256"/>
    <col min="6913" max="6913" width="6.85546875" style="256" customWidth="1"/>
    <col min="6914" max="6914" width="9.28515625" style="256" customWidth="1"/>
    <col min="6915" max="6915" width="9.140625" style="256"/>
    <col min="6916" max="6916" width="15.7109375" style="256" customWidth="1"/>
    <col min="6917" max="6917" width="19.140625" style="256" customWidth="1"/>
    <col min="6918" max="6918" width="15.140625" style="256" customWidth="1"/>
    <col min="6919" max="6919" width="23" style="256" customWidth="1"/>
    <col min="6920" max="6920" width="9.140625" style="256"/>
    <col min="6921" max="6921" width="11.7109375" style="256" customWidth="1"/>
    <col min="6922" max="7168" width="9.140625" style="256"/>
    <col min="7169" max="7169" width="6.85546875" style="256" customWidth="1"/>
    <col min="7170" max="7170" width="9.28515625" style="256" customWidth="1"/>
    <col min="7171" max="7171" width="9.140625" style="256"/>
    <col min="7172" max="7172" width="15.7109375" style="256" customWidth="1"/>
    <col min="7173" max="7173" width="19.140625" style="256" customWidth="1"/>
    <col min="7174" max="7174" width="15.140625" style="256" customWidth="1"/>
    <col min="7175" max="7175" width="23" style="256" customWidth="1"/>
    <col min="7176" max="7176" width="9.140625" style="256"/>
    <col min="7177" max="7177" width="11.7109375" style="256" customWidth="1"/>
    <col min="7178" max="7424" width="9.140625" style="256"/>
    <col min="7425" max="7425" width="6.85546875" style="256" customWidth="1"/>
    <col min="7426" max="7426" width="9.28515625" style="256" customWidth="1"/>
    <col min="7427" max="7427" width="9.140625" style="256"/>
    <col min="7428" max="7428" width="15.7109375" style="256" customWidth="1"/>
    <col min="7429" max="7429" width="19.140625" style="256" customWidth="1"/>
    <col min="7430" max="7430" width="15.140625" style="256" customWidth="1"/>
    <col min="7431" max="7431" width="23" style="256" customWidth="1"/>
    <col min="7432" max="7432" width="9.140625" style="256"/>
    <col min="7433" max="7433" width="11.7109375" style="256" customWidth="1"/>
    <col min="7434" max="7680" width="9.140625" style="256"/>
    <col min="7681" max="7681" width="6.85546875" style="256" customWidth="1"/>
    <col min="7682" max="7682" width="9.28515625" style="256" customWidth="1"/>
    <col min="7683" max="7683" width="9.140625" style="256"/>
    <col min="7684" max="7684" width="15.7109375" style="256" customWidth="1"/>
    <col min="7685" max="7685" width="19.140625" style="256" customWidth="1"/>
    <col min="7686" max="7686" width="15.140625" style="256" customWidth="1"/>
    <col min="7687" max="7687" width="23" style="256" customWidth="1"/>
    <col min="7688" max="7688" width="9.140625" style="256"/>
    <col min="7689" max="7689" width="11.7109375" style="256" customWidth="1"/>
    <col min="7690" max="7936" width="9.140625" style="256"/>
    <col min="7937" max="7937" width="6.85546875" style="256" customWidth="1"/>
    <col min="7938" max="7938" width="9.28515625" style="256" customWidth="1"/>
    <col min="7939" max="7939" width="9.140625" style="256"/>
    <col min="7940" max="7940" width="15.7109375" style="256" customWidth="1"/>
    <col min="7941" max="7941" width="19.140625" style="256" customWidth="1"/>
    <col min="7942" max="7942" width="15.140625" style="256" customWidth="1"/>
    <col min="7943" max="7943" width="23" style="256" customWidth="1"/>
    <col min="7944" max="7944" width="9.140625" style="256"/>
    <col min="7945" max="7945" width="11.7109375" style="256" customWidth="1"/>
    <col min="7946" max="8192" width="9.140625" style="256"/>
    <col min="8193" max="8193" width="6.85546875" style="256" customWidth="1"/>
    <col min="8194" max="8194" width="9.28515625" style="256" customWidth="1"/>
    <col min="8195" max="8195" width="9.140625" style="256"/>
    <col min="8196" max="8196" width="15.7109375" style="256" customWidth="1"/>
    <col min="8197" max="8197" width="19.140625" style="256" customWidth="1"/>
    <col min="8198" max="8198" width="15.140625" style="256" customWidth="1"/>
    <col min="8199" max="8199" width="23" style="256" customWidth="1"/>
    <col min="8200" max="8200" width="9.140625" style="256"/>
    <col min="8201" max="8201" width="11.7109375" style="256" customWidth="1"/>
    <col min="8202" max="8448" width="9.140625" style="256"/>
    <col min="8449" max="8449" width="6.85546875" style="256" customWidth="1"/>
    <col min="8450" max="8450" width="9.28515625" style="256" customWidth="1"/>
    <col min="8451" max="8451" width="9.140625" style="256"/>
    <col min="8452" max="8452" width="15.7109375" style="256" customWidth="1"/>
    <col min="8453" max="8453" width="19.140625" style="256" customWidth="1"/>
    <col min="8454" max="8454" width="15.140625" style="256" customWidth="1"/>
    <col min="8455" max="8455" width="23" style="256" customWidth="1"/>
    <col min="8456" max="8456" width="9.140625" style="256"/>
    <col min="8457" max="8457" width="11.7109375" style="256" customWidth="1"/>
    <col min="8458" max="8704" width="9.140625" style="256"/>
    <col min="8705" max="8705" width="6.85546875" style="256" customWidth="1"/>
    <col min="8706" max="8706" width="9.28515625" style="256" customWidth="1"/>
    <col min="8707" max="8707" width="9.140625" style="256"/>
    <col min="8708" max="8708" width="15.7109375" style="256" customWidth="1"/>
    <col min="8709" max="8709" width="19.140625" style="256" customWidth="1"/>
    <col min="8710" max="8710" width="15.140625" style="256" customWidth="1"/>
    <col min="8711" max="8711" width="23" style="256" customWidth="1"/>
    <col min="8712" max="8712" width="9.140625" style="256"/>
    <col min="8713" max="8713" width="11.7109375" style="256" customWidth="1"/>
    <col min="8714" max="8960" width="9.140625" style="256"/>
    <col min="8961" max="8961" width="6.85546875" style="256" customWidth="1"/>
    <col min="8962" max="8962" width="9.28515625" style="256" customWidth="1"/>
    <col min="8963" max="8963" width="9.140625" style="256"/>
    <col min="8964" max="8964" width="15.7109375" style="256" customWidth="1"/>
    <col min="8965" max="8965" width="19.140625" style="256" customWidth="1"/>
    <col min="8966" max="8966" width="15.140625" style="256" customWidth="1"/>
    <col min="8967" max="8967" width="23" style="256" customWidth="1"/>
    <col min="8968" max="8968" width="9.140625" style="256"/>
    <col min="8969" max="8969" width="11.7109375" style="256" customWidth="1"/>
    <col min="8970" max="9216" width="9.140625" style="256"/>
    <col min="9217" max="9217" width="6.85546875" style="256" customWidth="1"/>
    <col min="9218" max="9218" width="9.28515625" style="256" customWidth="1"/>
    <col min="9219" max="9219" width="9.140625" style="256"/>
    <col min="9220" max="9220" width="15.7109375" style="256" customWidth="1"/>
    <col min="9221" max="9221" width="19.140625" style="256" customWidth="1"/>
    <col min="9222" max="9222" width="15.140625" style="256" customWidth="1"/>
    <col min="9223" max="9223" width="23" style="256" customWidth="1"/>
    <col min="9224" max="9224" width="9.140625" style="256"/>
    <col min="9225" max="9225" width="11.7109375" style="256" customWidth="1"/>
    <col min="9226" max="9472" width="9.140625" style="256"/>
    <col min="9473" max="9473" width="6.85546875" style="256" customWidth="1"/>
    <col min="9474" max="9474" width="9.28515625" style="256" customWidth="1"/>
    <col min="9475" max="9475" width="9.140625" style="256"/>
    <col min="9476" max="9476" width="15.7109375" style="256" customWidth="1"/>
    <col min="9477" max="9477" width="19.140625" style="256" customWidth="1"/>
    <col min="9478" max="9478" width="15.140625" style="256" customWidth="1"/>
    <col min="9479" max="9479" width="23" style="256" customWidth="1"/>
    <col min="9480" max="9480" width="9.140625" style="256"/>
    <col min="9481" max="9481" width="11.7109375" style="256" customWidth="1"/>
    <col min="9482" max="9728" width="9.140625" style="256"/>
    <col min="9729" max="9729" width="6.85546875" style="256" customWidth="1"/>
    <col min="9730" max="9730" width="9.28515625" style="256" customWidth="1"/>
    <col min="9731" max="9731" width="9.140625" style="256"/>
    <col min="9732" max="9732" width="15.7109375" style="256" customWidth="1"/>
    <col min="9733" max="9733" width="19.140625" style="256" customWidth="1"/>
    <col min="9734" max="9734" width="15.140625" style="256" customWidth="1"/>
    <col min="9735" max="9735" width="23" style="256" customWidth="1"/>
    <col min="9736" max="9736" width="9.140625" style="256"/>
    <col min="9737" max="9737" width="11.7109375" style="256" customWidth="1"/>
    <col min="9738" max="9984" width="9.140625" style="256"/>
    <col min="9985" max="9985" width="6.85546875" style="256" customWidth="1"/>
    <col min="9986" max="9986" width="9.28515625" style="256" customWidth="1"/>
    <col min="9987" max="9987" width="9.140625" style="256"/>
    <col min="9988" max="9988" width="15.7109375" style="256" customWidth="1"/>
    <col min="9989" max="9989" width="19.140625" style="256" customWidth="1"/>
    <col min="9990" max="9990" width="15.140625" style="256" customWidth="1"/>
    <col min="9991" max="9991" width="23" style="256" customWidth="1"/>
    <col min="9992" max="9992" width="9.140625" style="256"/>
    <col min="9993" max="9993" width="11.7109375" style="256" customWidth="1"/>
    <col min="9994" max="10240" width="9.140625" style="256"/>
    <col min="10241" max="10241" width="6.85546875" style="256" customWidth="1"/>
    <col min="10242" max="10242" width="9.28515625" style="256" customWidth="1"/>
    <col min="10243" max="10243" width="9.140625" style="256"/>
    <col min="10244" max="10244" width="15.7109375" style="256" customWidth="1"/>
    <col min="10245" max="10245" width="19.140625" style="256" customWidth="1"/>
    <col min="10246" max="10246" width="15.140625" style="256" customWidth="1"/>
    <col min="10247" max="10247" width="23" style="256" customWidth="1"/>
    <col min="10248" max="10248" width="9.140625" style="256"/>
    <col min="10249" max="10249" width="11.7109375" style="256" customWidth="1"/>
    <col min="10250" max="10496" width="9.140625" style="256"/>
    <col min="10497" max="10497" width="6.85546875" style="256" customWidth="1"/>
    <col min="10498" max="10498" width="9.28515625" style="256" customWidth="1"/>
    <col min="10499" max="10499" width="9.140625" style="256"/>
    <col min="10500" max="10500" width="15.7109375" style="256" customWidth="1"/>
    <col min="10501" max="10501" width="19.140625" style="256" customWidth="1"/>
    <col min="10502" max="10502" width="15.140625" style="256" customWidth="1"/>
    <col min="10503" max="10503" width="23" style="256" customWidth="1"/>
    <col min="10504" max="10504" width="9.140625" style="256"/>
    <col min="10505" max="10505" width="11.7109375" style="256" customWidth="1"/>
    <col min="10506" max="10752" width="9.140625" style="256"/>
    <col min="10753" max="10753" width="6.85546875" style="256" customWidth="1"/>
    <col min="10754" max="10754" width="9.28515625" style="256" customWidth="1"/>
    <col min="10755" max="10755" width="9.140625" style="256"/>
    <col min="10756" max="10756" width="15.7109375" style="256" customWidth="1"/>
    <col min="10757" max="10757" width="19.140625" style="256" customWidth="1"/>
    <col min="10758" max="10758" width="15.140625" style="256" customWidth="1"/>
    <col min="10759" max="10759" width="23" style="256" customWidth="1"/>
    <col min="10760" max="10760" width="9.140625" style="256"/>
    <col min="10761" max="10761" width="11.7109375" style="256" customWidth="1"/>
    <col min="10762" max="11008" width="9.140625" style="256"/>
    <col min="11009" max="11009" width="6.85546875" style="256" customWidth="1"/>
    <col min="11010" max="11010" width="9.28515625" style="256" customWidth="1"/>
    <col min="11011" max="11011" width="9.140625" style="256"/>
    <col min="11012" max="11012" width="15.7109375" style="256" customWidth="1"/>
    <col min="11013" max="11013" width="19.140625" style="256" customWidth="1"/>
    <col min="11014" max="11014" width="15.140625" style="256" customWidth="1"/>
    <col min="11015" max="11015" width="23" style="256" customWidth="1"/>
    <col min="11016" max="11016" width="9.140625" style="256"/>
    <col min="11017" max="11017" width="11.7109375" style="256" customWidth="1"/>
    <col min="11018" max="11264" width="9.140625" style="256"/>
    <col min="11265" max="11265" width="6.85546875" style="256" customWidth="1"/>
    <col min="11266" max="11266" width="9.28515625" style="256" customWidth="1"/>
    <col min="11267" max="11267" width="9.140625" style="256"/>
    <col min="11268" max="11268" width="15.7109375" style="256" customWidth="1"/>
    <col min="11269" max="11269" width="19.140625" style="256" customWidth="1"/>
    <col min="11270" max="11270" width="15.140625" style="256" customWidth="1"/>
    <col min="11271" max="11271" width="23" style="256" customWidth="1"/>
    <col min="11272" max="11272" width="9.140625" style="256"/>
    <col min="11273" max="11273" width="11.7109375" style="256" customWidth="1"/>
    <col min="11274" max="11520" width="9.140625" style="256"/>
    <col min="11521" max="11521" width="6.85546875" style="256" customWidth="1"/>
    <col min="11522" max="11522" width="9.28515625" style="256" customWidth="1"/>
    <col min="11523" max="11523" width="9.140625" style="256"/>
    <col min="11524" max="11524" width="15.7109375" style="256" customWidth="1"/>
    <col min="11525" max="11525" width="19.140625" style="256" customWidth="1"/>
    <col min="11526" max="11526" width="15.140625" style="256" customWidth="1"/>
    <col min="11527" max="11527" width="23" style="256" customWidth="1"/>
    <col min="11528" max="11528" width="9.140625" style="256"/>
    <col min="11529" max="11529" width="11.7109375" style="256" customWidth="1"/>
    <col min="11530" max="11776" width="9.140625" style="256"/>
    <col min="11777" max="11777" width="6.85546875" style="256" customWidth="1"/>
    <col min="11778" max="11778" width="9.28515625" style="256" customWidth="1"/>
    <col min="11779" max="11779" width="9.140625" style="256"/>
    <col min="11780" max="11780" width="15.7109375" style="256" customWidth="1"/>
    <col min="11781" max="11781" width="19.140625" style="256" customWidth="1"/>
    <col min="11782" max="11782" width="15.140625" style="256" customWidth="1"/>
    <col min="11783" max="11783" width="23" style="256" customWidth="1"/>
    <col min="11784" max="11784" width="9.140625" style="256"/>
    <col min="11785" max="11785" width="11.7109375" style="256" customWidth="1"/>
    <col min="11786" max="12032" width="9.140625" style="256"/>
    <col min="12033" max="12033" width="6.85546875" style="256" customWidth="1"/>
    <col min="12034" max="12034" width="9.28515625" style="256" customWidth="1"/>
    <col min="12035" max="12035" width="9.140625" style="256"/>
    <col min="12036" max="12036" width="15.7109375" style="256" customWidth="1"/>
    <col min="12037" max="12037" width="19.140625" style="256" customWidth="1"/>
    <col min="12038" max="12038" width="15.140625" style="256" customWidth="1"/>
    <col min="12039" max="12039" width="23" style="256" customWidth="1"/>
    <col min="12040" max="12040" width="9.140625" style="256"/>
    <col min="12041" max="12041" width="11.7109375" style="256" customWidth="1"/>
    <col min="12042" max="12288" width="9.140625" style="256"/>
    <col min="12289" max="12289" width="6.85546875" style="256" customWidth="1"/>
    <col min="12290" max="12290" width="9.28515625" style="256" customWidth="1"/>
    <col min="12291" max="12291" width="9.140625" style="256"/>
    <col min="12292" max="12292" width="15.7109375" style="256" customWidth="1"/>
    <col min="12293" max="12293" width="19.140625" style="256" customWidth="1"/>
    <col min="12294" max="12294" width="15.140625" style="256" customWidth="1"/>
    <col min="12295" max="12295" width="23" style="256" customWidth="1"/>
    <col min="12296" max="12296" width="9.140625" style="256"/>
    <col min="12297" max="12297" width="11.7109375" style="256" customWidth="1"/>
    <col min="12298" max="12544" width="9.140625" style="256"/>
    <col min="12545" max="12545" width="6.85546875" style="256" customWidth="1"/>
    <col min="12546" max="12546" width="9.28515625" style="256" customWidth="1"/>
    <col min="12547" max="12547" width="9.140625" style="256"/>
    <col min="12548" max="12548" width="15.7109375" style="256" customWidth="1"/>
    <col min="12549" max="12549" width="19.140625" style="256" customWidth="1"/>
    <col min="12550" max="12550" width="15.140625" style="256" customWidth="1"/>
    <col min="12551" max="12551" width="23" style="256" customWidth="1"/>
    <col min="12552" max="12552" width="9.140625" style="256"/>
    <col min="12553" max="12553" width="11.7109375" style="256" customWidth="1"/>
    <col min="12554" max="12800" width="9.140625" style="256"/>
    <col min="12801" max="12801" width="6.85546875" style="256" customWidth="1"/>
    <col min="12802" max="12802" width="9.28515625" style="256" customWidth="1"/>
    <col min="12803" max="12803" width="9.140625" style="256"/>
    <col min="12804" max="12804" width="15.7109375" style="256" customWidth="1"/>
    <col min="12805" max="12805" width="19.140625" style="256" customWidth="1"/>
    <col min="12806" max="12806" width="15.140625" style="256" customWidth="1"/>
    <col min="12807" max="12807" width="23" style="256" customWidth="1"/>
    <col min="12808" max="12808" width="9.140625" style="256"/>
    <col min="12809" max="12809" width="11.7109375" style="256" customWidth="1"/>
    <col min="12810" max="13056" width="9.140625" style="256"/>
    <col min="13057" max="13057" width="6.85546875" style="256" customWidth="1"/>
    <col min="13058" max="13058" width="9.28515625" style="256" customWidth="1"/>
    <col min="13059" max="13059" width="9.140625" style="256"/>
    <col min="13060" max="13060" width="15.7109375" style="256" customWidth="1"/>
    <col min="13061" max="13061" width="19.140625" style="256" customWidth="1"/>
    <col min="13062" max="13062" width="15.140625" style="256" customWidth="1"/>
    <col min="13063" max="13063" width="23" style="256" customWidth="1"/>
    <col min="13064" max="13064" width="9.140625" style="256"/>
    <col min="13065" max="13065" width="11.7109375" style="256" customWidth="1"/>
    <col min="13066" max="13312" width="9.140625" style="256"/>
    <col min="13313" max="13313" width="6.85546875" style="256" customWidth="1"/>
    <col min="13314" max="13314" width="9.28515625" style="256" customWidth="1"/>
    <col min="13315" max="13315" width="9.140625" style="256"/>
    <col min="13316" max="13316" width="15.7109375" style="256" customWidth="1"/>
    <col min="13317" max="13317" width="19.140625" style="256" customWidth="1"/>
    <col min="13318" max="13318" width="15.140625" style="256" customWidth="1"/>
    <col min="13319" max="13319" width="23" style="256" customWidth="1"/>
    <col min="13320" max="13320" width="9.140625" style="256"/>
    <col min="13321" max="13321" width="11.7109375" style="256" customWidth="1"/>
    <col min="13322" max="13568" width="9.140625" style="256"/>
    <col min="13569" max="13569" width="6.85546875" style="256" customWidth="1"/>
    <col min="13570" max="13570" width="9.28515625" style="256" customWidth="1"/>
    <col min="13571" max="13571" width="9.140625" style="256"/>
    <col min="13572" max="13572" width="15.7109375" style="256" customWidth="1"/>
    <col min="13573" max="13573" width="19.140625" style="256" customWidth="1"/>
    <col min="13574" max="13574" width="15.140625" style="256" customWidth="1"/>
    <col min="13575" max="13575" width="23" style="256" customWidth="1"/>
    <col min="13576" max="13576" width="9.140625" style="256"/>
    <col min="13577" max="13577" width="11.7109375" style="256" customWidth="1"/>
    <col min="13578" max="13824" width="9.140625" style="256"/>
    <col min="13825" max="13825" width="6.85546875" style="256" customWidth="1"/>
    <col min="13826" max="13826" width="9.28515625" style="256" customWidth="1"/>
    <col min="13827" max="13827" width="9.140625" style="256"/>
    <col min="13828" max="13828" width="15.7109375" style="256" customWidth="1"/>
    <col min="13829" max="13829" width="19.140625" style="256" customWidth="1"/>
    <col min="13830" max="13830" width="15.140625" style="256" customWidth="1"/>
    <col min="13831" max="13831" width="23" style="256" customWidth="1"/>
    <col min="13832" max="13832" width="9.140625" style="256"/>
    <col min="13833" max="13833" width="11.7109375" style="256" customWidth="1"/>
    <col min="13834" max="14080" width="9.140625" style="256"/>
    <col min="14081" max="14081" width="6.85546875" style="256" customWidth="1"/>
    <col min="14082" max="14082" width="9.28515625" style="256" customWidth="1"/>
    <col min="14083" max="14083" width="9.140625" style="256"/>
    <col min="14084" max="14084" width="15.7109375" style="256" customWidth="1"/>
    <col min="14085" max="14085" width="19.140625" style="256" customWidth="1"/>
    <col min="14086" max="14086" width="15.140625" style="256" customWidth="1"/>
    <col min="14087" max="14087" width="23" style="256" customWidth="1"/>
    <col min="14088" max="14088" width="9.140625" style="256"/>
    <col min="14089" max="14089" width="11.7109375" style="256" customWidth="1"/>
    <col min="14090" max="14336" width="9.140625" style="256"/>
    <col min="14337" max="14337" width="6.85546875" style="256" customWidth="1"/>
    <col min="14338" max="14338" width="9.28515625" style="256" customWidth="1"/>
    <col min="14339" max="14339" width="9.140625" style="256"/>
    <col min="14340" max="14340" width="15.7109375" style="256" customWidth="1"/>
    <col min="14341" max="14341" width="19.140625" style="256" customWidth="1"/>
    <col min="14342" max="14342" width="15.140625" style="256" customWidth="1"/>
    <col min="14343" max="14343" width="23" style="256" customWidth="1"/>
    <col min="14344" max="14344" width="9.140625" style="256"/>
    <col min="14345" max="14345" width="11.7109375" style="256" customWidth="1"/>
    <col min="14346" max="14592" width="9.140625" style="256"/>
    <col min="14593" max="14593" width="6.85546875" style="256" customWidth="1"/>
    <col min="14594" max="14594" width="9.28515625" style="256" customWidth="1"/>
    <col min="14595" max="14595" width="9.140625" style="256"/>
    <col min="14596" max="14596" width="15.7109375" style="256" customWidth="1"/>
    <col min="14597" max="14597" width="19.140625" style="256" customWidth="1"/>
    <col min="14598" max="14598" width="15.140625" style="256" customWidth="1"/>
    <col min="14599" max="14599" width="23" style="256" customWidth="1"/>
    <col min="14600" max="14600" width="9.140625" style="256"/>
    <col min="14601" max="14601" width="11.7109375" style="256" customWidth="1"/>
    <col min="14602" max="14848" width="9.140625" style="256"/>
    <col min="14849" max="14849" width="6.85546875" style="256" customWidth="1"/>
    <col min="14850" max="14850" width="9.28515625" style="256" customWidth="1"/>
    <col min="14851" max="14851" width="9.140625" style="256"/>
    <col min="14852" max="14852" width="15.7109375" style="256" customWidth="1"/>
    <col min="14853" max="14853" width="19.140625" style="256" customWidth="1"/>
    <col min="14854" max="14854" width="15.140625" style="256" customWidth="1"/>
    <col min="14855" max="14855" width="23" style="256" customWidth="1"/>
    <col min="14856" max="14856" width="9.140625" style="256"/>
    <col min="14857" max="14857" width="11.7109375" style="256" customWidth="1"/>
    <col min="14858" max="15104" width="9.140625" style="256"/>
    <col min="15105" max="15105" width="6.85546875" style="256" customWidth="1"/>
    <col min="15106" max="15106" width="9.28515625" style="256" customWidth="1"/>
    <col min="15107" max="15107" width="9.140625" style="256"/>
    <col min="15108" max="15108" width="15.7109375" style="256" customWidth="1"/>
    <col min="15109" max="15109" width="19.140625" style="256" customWidth="1"/>
    <col min="15110" max="15110" width="15.140625" style="256" customWidth="1"/>
    <col min="15111" max="15111" width="23" style="256" customWidth="1"/>
    <col min="15112" max="15112" width="9.140625" style="256"/>
    <col min="15113" max="15113" width="11.7109375" style="256" customWidth="1"/>
    <col min="15114" max="15360" width="9.140625" style="256"/>
    <col min="15361" max="15361" width="6.85546875" style="256" customWidth="1"/>
    <col min="15362" max="15362" width="9.28515625" style="256" customWidth="1"/>
    <col min="15363" max="15363" width="9.140625" style="256"/>
    <col min="15364" max="15364" width="15.7109375" style="256" customWidth="1"/>
    <col min="15365" max="15365" width="19.140625" style="256" customWidth="1"/>
    <col min="15366" max="15366" width="15.140625" style="256" customWidth="1"/>
    <col min="15367" max="15367" width="23" style="256" customWidth="1"/>
    <col min="15368" max="15368" width="9.140625" style="256"/>
    <col min="15369" max="15369" width="11.7109375" style="256" customWidth="1"/>
    <col min="15370" max="15616" width="9.140625" style="256"/>
    <col min="15617" max="15617" width="6.85546875" style="256" customWidth="1"/>
    <col min="15618" max="15618" width="9.28515625" style="256" customWidth="1"/>
    <col min="15619" max="15619" width="9.140625" style="256"/>
    <col min="15620" max="15620" width="15.7109375" style="256" customWidth="1"/>
    <col min="15621" max="15621" width="19.140625" style="256" customWidth="1"/>
    <col min="15622" max="15622" width="15.140625" style="256" customWidth="1"/>
    <col min="15623" max="15623" width="23" style="256" customWidth="1"/>
    <col min="15624" max="15624" width="9.140625" style="256"/>
    <col min="15625" max="15625" width="11.7109375" style="256" customWidth="1"/>
    <col min="15626" max="15872" width="9.140625" style="256"/>
    <col min="15873" max="15873" width="6.85546875" style="256" customWidth="1"/>
    <col min="15874" max="15874" width="9.28515625" style="256" customWidth="1"/>
    <col min="15875" max="15875" width="9.140625" style="256"/>
    <col min="15876" max="15876" width="15.7109375" style="256" customWidth="1"/>
    <col min="15877" max="15877" width="19.140625" style="256" customWidth="1"/>
    <col min="15878" max="15878" width="15.140625" style="256" customWidth="1"/>
    <col min="15879" max="15879" width="23" style="256" customWidth="1"/>
    <col min="15880" max="15880" width="9.140625" style="256"/>
    <col min="15881" max="15881" width="11.7109375" style="256" customWidth="1"/>
    <col min="15882" max="16128" width="9.140625" style="256"/>
    <col min="16129" max="16129" width="6.85546875" style="256" customWidth="1"/>
    <col min="16130" max="16130" width="9.28515625" style="256" customWidth="1"/>
    <col min="16131" max="16131" width="9.140625" style="256"/>
    <col min="16132" max="16132" width="15.7109375" style="256" customWidth="1"/>
    <col min="16133" max="16133" width="19.140625" style="256" customWidth="1"/>
    <col min="16134" max="16134" width="15.140625" style="256" customWidth="1"/>
    <col min="16135" max="16135" width="23" style="256" customWidth="1"/>
    <col min="16136" max="16136" width="9.140625" style="256"/>
    <col min="16137" max="16137" width="11.7109375" style="256" customWidth="1"/>
    <col min="16138" max="16384" width="9.140625" style="256"/>
  </cols>
  <sheetData>
    <row r="1" spans="1:9" ht="18.75" customHeight="1">
      <c r="A1" s="251"/>
      <c r="B1" s="252"/>
      <c r="C1" s="253"/>
      <c r="D1" s="254"/>
      <c r="E1" s="253"/>
      <c r="F1" s="254"/>
      <c r="G1" s="255"/>
    </row>
    <row r="2" spans="1:9" ht="13.5" customHeight="1">
      <c r="A2" s="257"/>
      <c r="B2" s="258"/>
    </row>
    <row r="3" spans="1:9" s="260" customFormat="1" ht="20.25">
      <c r="A3" s="259" t="s">
        <v>462</v>
      </c>
      <c r="C3" s="256"/>
      <c r="D3" s="256"/>
      <c r="E3" s="256"/>
      <c r="G3" s="256"/>
      <c r="I3" s="261"/>
    </row>
    <row r="4" spans="1:9" s="260" customFormat="1" ht="20.25">
      <c r="A4" s="259" t="s">
        <v>463</v>
      </c>
      <c r="C4" s="256"/>
      <c r="D4" s="256"/>
      <c r="E4" s="256"/>
      <c r="F4" s="256"/>
      <c r="G4" s="256"/>
      <c r="I4" s="261"/>
    </row>
    <row r="5" spans="1:9" s="260" customFormat="1" ht="15" customHeight="1">
      <c r="B5" s="262"/>
      <c r="C5" s="263"/>
      <c r="D5" s="256"/>
      <c r="E5" s="256"/>
      <c r="F5" s="256"/>
      <c r="G5" s="256"/>
      <c r="I5" s="261"/>
    </row>
    <row r="6" spans="1:9" s="260" customFormat="1" ht="15" customHeight="1">
      <c r="A6" s="264"/>
      <c r="B6" s="265" t="s">
        <v>619</v>
      </c>
      <c r="C6" s="266"/>
      <c r="D6" s="267"/>
      <c r="E6" s="267"/>
      <c r="F6" s="267"/>
      <c r="G6" s="268"/>
      <c r="I6" s="261"/>
    </row>
    <row r="7" spans="1:9" s="260" customFormat="1" ht="18.75">
      <c r="B7" s="269"/>
      <c r="C7" s="270"/>
      <c r="D7" s="271"/>
      <c r="E7" s="256"/>
      <c r="F7" s="256"/>
      <c r="G7" s="256"/>
      <c r="I7" s="261"/>
    </row>
    <row r="8" spans="1:9" s="260" customFormat="1" ht="18.75">
      <c r="B8" s="272" t="s">
        <v>464</v>
      </c>
      <c r="C8" s="271" t="s">
        <v>465</v>
      </c>
      <c r="D8" s="271"/>
      <c r="E8" s="256"/>
      <c r="F8" s="256"/>
      <c r="G8" s="273">
        <f>'2.1.OGREVANJE'!G25</f>
        <v>0</v>
      </c>
      <c r="I8" s="261"/>
    </row>
    <row r="9" spans="1:9" s="260" customFormat="1" ht="15" customHeight="1">
      <c r="B9" s="274"/>
      <c r="C9" s="271"/>
      <c r="D9" s="271"/>
      <c r="E9" s="256"/>
      <c r="F9" s="256"/>
      <c r="G9" s="256"/>
      <c r="I9" s="261"/>
    </row>
    <row r="10" spans="1:9" s="260" customFormat="1" ht="18.75">
      <c r="B10" s="272" t="s">
        <v>466</v>
      </c>
      <c r="C10" s="271" t="s">
        <v>467</v>
      </c>
      <c r="D10" s="271"/>
      <c r="E10" s="256"/>
      <c r="F10" s="256"/>
      <c r="G10" s="273">
        <f>'2.2.HLAJENJE'!G86</f>
        <v>0</v>
      </c>
      <c r="I10" s="261"/>
    </row>
    <row r="11" spans="1:9" s="260" customFormat="1" ht="15" customHeight="1">
      <c r="B11" s="274"/>
      <c r="C11" s="271"/>
      <c r="D11" s="271"/>
      <c r="E11" s="256"/>
      <c r="F11" s="256"/>
      <c r="G11" s="256"/>
      <c r="I11" s="261"/>
    </row>
    <row r="12" spans="1:9" s="260" customFormat="1" ht="18.75">
      <c r="B12" s="272" t="s">
        <v>468</v>
      </c>
      <c r="C12" s="271" t="s">
        <v>469</v>
      </c>
      <c r="D12" s="271"/>
      <c r="E12" s="256"/>
      <c r="F12" s="256"/>
      <c r="G12" s="273">
        <f>'2.3.PREZRAČEVANJE'!G52</f>
        <v>0</v>
      </c>
      <c r="I12" s="261"/>
    </row>
    <row r="13" spans="1:9" s="260" customFormat="1" ht="15" customHeight="1">
      <c r="B13" s="274"/>
      <c r="C13" s="271"/>
      <c r="D13" s="271"/>
      <c r="E13" s="256" t="s">
        <v>289</v>
      </c>
      <c r="F13" s="256"/>
      <c r="G13" s="256"/>
      <c r="I13" s="261"/>
    </row>
    <row r="14" spans="1:9" s="275" customFormat="1" ht="64.5" customHeight="1">
      <c r="B14" s="276" t="s">
        <v>470</v>
      </c>
      <c r="C14" s="654" t="s">
        <v>471</v>
      </c>
      <c r="D14" s="654"/>
      <c r="E14" s="654"/>
      <c r="F14" s="655"/>
      <c r="G14" s="636">
        <v>0</v>
      </c>
    </row>
    <row r="15" spans="1:9" s="260" customFormat="1" ht="15" customHeight="1">
      <c r="B15" s="274"/>
      <c r="C15" s="271" t="s">
        <v>289</v>
      </c>
      <c r="D15" s="271"/>
      <c r="E15" s="256"/>
      <c r="F15" s="256"/>
      <c r="G15" s="256"/>
      <c r="I15" s="261"/>
    </row>
    <row r="16" spans="1:9" s="275" customFormat="1" ht="26.25" customHeight="1">
      <c r="B16" s="277" t="s">
        <v>472</v>
      </c>
      <c r="C16" s="656" t="s">
        <v>473</v>
      </c>
      <c r="D16" s="656"/>
      <c r="E16" s="656"/>
      <c r="F16" s="657"/>
      <c r="G16" s="278">
        <f>0.05*SUM(G8:G10)</f>
        <v>0</v>
      </c>
    </row>
    <row r="17" spans="1:9" s="260" customFormat="1" ht="18.75">
      <c r="B17" s="279"/>
      <c r="C17" s="256"/>
      <c r="D17" s="256"/>
      <c r="E17" s="256"/>
      <c r="F17" s="256"/>
      <c r="G17" s="256"/>
      <c r="I17" s="261"/>
    </row>
    <row r="18" spans="1:9" s="260" customFormat="1" ht="18.75">
      <c r="B18" s="279"/>
      <c r="C18" s="280" t="s">
        <v>474</v>
      </c>
      <c r="D18" s="256"/>
      <c r="E18" s="256"/>
      <c r="F18" s="271"/>
      <c r="G18" s="281">
        <f>SUM(G8:G16)</f>
        <v>0</v>
      </c>
      <c r="I18" s="261"/>
    </row>
    <row r="19" spans="1:9" s="260" customFormat="1" ht="18.75">
      <c r="B19" s="279"/>
      <c r="C19" s="280" t="s">
        <v>475</v>
      </c>
      <c r="D19" s="256"/>
      <c r="E19" s="256"/>
      <c r="F19" s="271"/>
      <c r="G19" s="278">
        <f>G18*1.22</f>
        <v>0</v>
      </c>
      <c r="I19" s="261"/>
    </row>
    <row r="20" spans="1:9" s="260" customFormat="1" ht="18.75">
      <c r="B20" s="279"/>
      <c r="C20" s="280"/>
      <c r="D20" s="256"/>
      <c r="E20" s="256"/>
      <c r="F20" s="271"/>
      <c r="G20" s="282"/>
      <c r="I20" s="261"/>
    </row>
    <row r="21" spans="1:9" s="260" customFormat="1" ht="18" customHeight="1">
      <c r="A21" s="283" t="s">
        <v>476</v>
      </c>
      <c r="B21" s="653" t="s">
        <v>477</v>
      </c>
      <c r="C21" s="653"/>
      <c r="D21" s="653"/>
      <c r="E21" s="653"/>
      <c r="F21" s="653"/>
      <c r="G21" s="653"/>
      <c r="I21" s="261"/>
    </row>
    <row r="22" spans="1:9" s="260" customFormat="1" ht="14.25" customHeight="1">
      <c r="A22" s="283" t="s">
        <v>476</v>
      </c>
      <c r="B22" s="653" t="s">
        <v>478</v>
      </c>
      <c r="C22" s="653"/>
      <c r="D22" s="653"/>
      <c r="E22" s="653"/>
      <c r="F22" s="653"/>
      <c r="G22" s="653"/>
      <c r="I22" s="261"/>
    </row>
    <row r="23" spans="1:9" s="260" customFormat="1" ht="17.25" customHeight="1">
      <c r="A23" s="283" t="s">
        <v>476</v>
      </c>
      <c r="B23" s="653" t="s">
        <v>479</v>
      </c>
      <c r="C23" s="653"/>
      <c r="D23" s="653"/>
      <c r="E23" s="653"/>
      <c r="F23" s="653"/>
      <c r="G23" s="653"/>
      <c r="I23" s="261"/>
    </row>
    <row r="24" spans="1:9" s="260" customFormat="1" ht="15.75" customHeight="1">
      <c r="A24" s="283"/>
      <c r="B24" s="653" t="s">
        <v>480</v>
      </c>
      <c r="C24" s="653"/>
      <c r="D24" s="653"/>
      <c r="E24" s="653"/>
      <c r="F24" s="653"/>
      <c r="G24" s="653"/>
      <c r="I24" s="261"/>
    </row>
    <row r="25" spans="1:9" s="260" customFormat="1" ht="16.5" customHeight="1">
      <c r="A25" s="283" t="s">
        <v>476</v>
      </c>
      <c r="B25" s="653" t="s">
        <v>481</v>
      </c>
      <c r="C25" s="653"/>
      <c r="D25" s="653"/>
      <c r="E25" s="653"/>
      <c r="F25" s="653"/>
      <c r="G25" s="653"/>
      <c r="I25" s="261"/>
    </row>
    <row r="26" spans="1:9" s="260" customFormat="1" ht="18" customHeight="1">
      <c r="A26" s="284"/>
      <c r="B26" s="653" t="s">
        <v>482</v>
      </c>
      <c r="C26" s="653"/>
      <c r="D26" s="653"/>
      <c r="E26" s="653"/>
      <c r="F26" s="653"/>
      <c r="G26" s="653"/>
      <c r="I26" s="261"/>
    </row>
    <row r="27" spans="1:9" s="260" customFormat="1" ht="17.25" customHeight="1">
      <c r="A27" s="283" t="s">
        <v>476</v>
      </c>
      <c r="B27" s="653" t="s">
        <v>483</v>
      </c>
      <c r="C27" s="653"/>
      <c r="D27" s="653"/>
      <c r="E27" s="653"/>
      <c r="F27" s="653"/>
      <c r="G27" s="653"/>
      <c r="I27" s="261"/>
    </row>
    <row r="28" spans="1:9" s="260" customFormat="1" ht="17.25" customHeight="1">
      <c r="A28" s="283" t="s">
        <v>476</v>
      </c>
      <c r="B28" s="653" t="s">
        <v>484</v>
      </c>
      <c r="C28" s="653"/>
      <c r="D28" s="653"/>
      <c r="E28" s="653"/>
      <c r="F28" s="653"/>
      <c r="G28" s="653"/>
      <c r="I28" s="261"/>
    </row>
    <row r="29" spans="1:9" s="260" customFormat="1" ht="15.75" customHeight="1">
      <c r="A29" s="283" t="s">
        <v>476</v>
      </c>
      <c r="B29" s="653" t="s">
        <v>485</v>
      </c>
      <c r="C29" s="653"/>
      <c r="D29" s="653"/>
      <c r="E29" s="653"/>
      <c r="F29" s="653"/>
      <c r="G29" s="653"/>
      <c r="I29" s="261"/>
    </row>
    <row r="30" spans="1:9" s="260" customFormat="1" ht="17.25" customHeight="1">
      <c r="A30" s="283" t="s">
        <v>476</v>
      </c>
      <c r="B30" s="653" t="s">
        <v>486</v>
      </c>
      <c r="C30" s="653"/>
      <c r="D30" s="653"/>
      <c r="E30" s="653"/>
      <c r="F30" s="653"/>
      <c r="G30" s="653"/>
      <c r="I30" s="261"/>
    </row>
    <row r="31" spans="1:9" s="260" customFormat="1" ht="17.25" customHeight="1">
      <c r="A31" s="283" t="s">
        <v>476</v>
      </c>
      <c r="B31" s="653" t="s">
        <v>487</v>
      </c>
      <c r="C31" s="653"/>
      <c r="D31" s="653"/>
      <c r="E31" s="653"/>
      <c r="F31" s="653"/>
      <c r="G31" s="653"/>
      <c r="I31" s="261"/>
    </row>
    <row r="32" spans="1:9" s="260" customFormat="1" ht="17.25" customHeight="1">
      <c r="A32" s="283" t="s">
        <v>476</v>
      </c>
      <c r="B32" s="658" t="s">
        <v>488</v>
      </c>
      <c r="C32" s="658"/>
      <c r="D32" s="658"/>
      <c r="E32" s="658"/>
      <c r="F32" s="658"/>
      <c r="G32" s="658"/>
      <c r="I32" s="261"/>
    </row>
    <row r="33" spans="1:9" s="260" customFormat="1" ht="17.25" customHeight="1">
      <c r="A33" s="283" t="s">
        <v>476</v>
      </c>
      <c r="B33" s="658" t="s">
        <v>489</v>
      </c>
      <c r="C33" s="658"/>
      <c r="D33" s="658"/>
      <c r="E33" s="658"/>
      <c r="F33" s="658"/>
      <c r="G33" s="658"/>
      <c r="I33" s="261"/>
    </row>
    <row r="34" spans="1:9" s="260" customFormat="1" ht="18.75">
      <c r="B34" s="279"/>
      <c r="C34" s="285"/>
      <c r="D34" s="256"/>
      <c r="E34" s="256"/>
      <c r="F34" s="271"/>
      <c r="G34" s="286"/>
      <c r="I34" s="261"/>
    </row>
    <row r="35" spans="1:9" ht="13.5" customHeight="1">
      <c r="A35" s="257"/>
      <c r="B35" s="258"/>
    </row>
  </sheetData>
  <sheetProtection algorithmName="SHA-512" hashValue="9x2XnRB+dZRPgHewUPWAVqbJ/EcL/LGTOphaKbZKbz6zb++ISbP42ndm73s6WCK9j9Likm2F+Be2PcIKSWTu3w==" saltValue="9977w/Yq9Rk8vn4TKjcGJA==" spinCount="100000" sheet="1" objects="1" scenarios="1"/>
  <mergeCells count="15">
    <mergeCell ref="B31:G31"/>
    <mergeCell ref="B32:G32"/>
    <mergeCell ref="B33:G33"/>
    <mergeCell ref="B25:G25"/>
    <mergeCell ref="B26:G26"/>
    <mergeCell ref="B27:G27"/>
    <mergeCell ref="B28:G28"/>
    <mergeCell ref="B29:G29"/>
    <mergeCell ref="B30:G30"/>
    <mergeCell ref="B24:G24"/>
    <mergeCell ref="C14:F14"/>
    <mergeCell ref="C16:F16"/>
    <mergeCell ref="B21:G21"/>
    <mergeCell ref="B22:G22"/>
    <mergeCell ref="B23:G23"/>
  </mergeCells>
  <printOptions gridLines="1"/>
  <pageMargins left="0.78740157480314965" right="0.74803149606299213" top="0.78740157480314965" bottom="0.78740157480314965" header="0.51181102362204722" footer="0.51181102362204722"/>
  <pageSetup paperSize="9" scale="85" firstPageNumber="60" orientation="portrait" useFirstPageNumber="1" r:id="rId1"/>
  <headerFooter alignWithMargins="0">
    <oddHeader>&amp;RList št.:</oddHeader>
    <oddFooter>&amp;L&amp;8JZ STOLP GRADU BREŽICE&amp;R&amp;8Št. načrta 3293/A-20-4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6"/>
  <sheetViews>
    <sheetView view="pageLayout" zoomScaleNormal="100" zoomScaleSheetLayoutView="100" workbookViewId="0">
      <selection activeCell="E10" sqref="E10"/>
    </sheetView>
  </sheetViews>
  <sheetFormatPr defaultRowHeight="12.75"/>
  <cols>
    <col min="1" max="1" width="8.7109375" style="295" customWidth="1"/>
    <col min="2" max="2" width="39.42578125" style="331" customWidth="1"/>
    <col min="3" max="3" width="9.140625" style="331"/>
    <col min="4" max="4" width="8.85546875" style="331" customWidth="1"/>
    <col min="5" max="5" width="11.7109375" style="317" customWidth="1"/>
    <col min="6" max="6" width="8.85546875" style="295" customWidth="1"/>
    <col min="7" max="7" width="12.7109375" style="295" customWidth="1"/>
    <col min="8" max="16384" width="9.140625" style="295"/>
  </cols>
  <sheetData>
    <row r="1" spans="1:7" s="290" customFormat="1" ht="15">
      <c r="A1" s="287" t="s">
        <v>490</v>
      </c>
      <c r="B1" s="288" t="s">
        <v>491</v>
      </c>
      <c r="C1" s="289"/>
      <c r="D1" s="289"/>
      <c r="E1" s="633"/>
    </row>
    <row r="2" spans="1:7" ht="12.75" customHeight="1">
      <c r="A2" s="291"/>
      <c r="B2" s="292"/>
      <c r="C2" s="293"/>
      <c r="D2" s="293"/>
      <c r="E2" s="634"/>
      <c r="F2" s="294"/>
      <c r="G2" s="294"/>
    </row>
    <row r="3" spans="1:7" s="290" customFormat="1" ht="14.25" customHeight="1">
      <c r="A3" s="291"/>
      <c r="B3" s="296" t="s">
        <v>492</v>
      </c>
      <c r="C3" s="297"/>
      <c r="D3" s="297"/>
      <c r="E3" s="635"/>
      <c r="F3" s="298"/>
      <c r="G3" s="298"/>
    </row>
    <row r="4" spans="1:7" ht="13.5" thickBot="1">
      <c r="A4" s="299"/>
      <c r="B4" s="300" t="s">
        <v>493</v>
      </c>
      <c r="C4" s="294"/>
      <c r="D4" s="294"/>
      <c r="E4" s="596"/>
      <c r="F4" s="294"/>
      <c r="G4" s="294"/>
    </row>
    <row r="5" spans="1:7" ht="18" customHeight="1" thickTop="1" thickBot="1">
      <c r="A5" s="302"/>
      <c r="B5" s="303" t="s">
        <v>494</v>
      </c>
      <c r="C5" s="304" t="s">
        <v>495</v>
      </c>
      <c r="D5" s="305"/>
      <c r="E5" s="586" t="s">
        <v>496</v>
      </c>
      <c r="F5" s="305"/>
      <c r="G5" s="306" t="s">
        <v>497</v>
      </c>
    </row>
    <row r="6" spans="1:7" s="310" customFormat="1" ht="13.5" thickTop="1">
      <c r="A6" s="307"/>
      <c r="B6" s="308"/>
      <c r="C6" s="309"/>
      <c r="D6" s="309"/>
      <c r="E6" s="588"/>
    </row>
    <row r="7" spans="1:7" s="317" customFormat="1" ht="84.75" customHeight="1">
      <c r="A7" s="311" t="str">
        <f>IF(ISBLANK(B6),IF(ISBLANK(B7),5,CONCATENATE(COUNTA(A4:$A$6)+1,".")))</f>
        <v>1.</v>
      </c>
      <c r="B7" s="312" t="s">
        <v>498</v>
      </c>
      <c r="C7" s="313"/>
      <c r="D7" s="314"/>
      <c r="E7" s="315"/>
      <c r="F7" s="314"/>
      <c r="G7" s="316"/>
    </row>
    <row r="8" spans="1:7" s="317" customFormat="1" ht="12.75" customHeight="1">
      <c r="A8" s="318"/>
      <c r="B8" s="319" t="s">
        <v>499</v>
      </c>
      <c r="C8" s="319"/>
      <c r="D8" s="314"/>
      <c r="E8" s="315"/>
      <c r="F8" s="314"/>
      <c r="G8" s="316"/>
    </row>
    <row r="9" spans="1:7" s="317" customFormat="1" ht="12.75" customHeight="1">
      <c r="A9" s="318"/>
      <c r="B9" s="319"/>
      <c r="C9" s="319" t="s">
        <v>36</v>
      </c>
      <c r="D9" s="314"/>
      <c r="E9" s="315"/>
      <c r="F9" s="314"/>
      <c r="G9" s="316"/>
    </row>
    <row r="10" spans="1:7" s="317" customFormat="1" ht="12.75" customHeight="1">
      <c r="A10" s="318"/>
      <c r="B10" s="319" t="s">
        <v>500</v>
      </c>
      <c r="C10" s="320">
        <v>4</v>
      </c>
      <c r="D10" s="314"/>
      <c r="E10" s="321">
        <v>0</v>
      </c>
      <c r="F10" s="314"/>
      <c r="G10" s="313">
        <f>C10*E10</f>
        <v>0</v>
      </c>
    </row>
    <row r="11" spans="1:7" s="317" customFormat="1" ht="12.75" customHeight="1">
      <c r="A11" s="318"/>
      <c r="B11" s="319"/>
      <c r="C11" s="320"/>
      <c r="D11" s="314"/>
      <c r="E11" s="321"/>
      <c r="F11" s="314"/>
      <c r="G11" s="313"/>
    </row>
    <row r="12" spans="1:7" s="317" customFormat="1" ht="83.25" customHeight="1">
      <c r="A12" s="311" t="str">
        <f>IF(ISBLANK(B9),IF(ISBLANK(B12),5,CONCATENATE(COUNTA(A$6:$A9)+1,".")))</f>
        <v>2.</v>
      </c>
      <c r="B12" s="312" t="s">
        <v>501</v>
      </c>
      <c r="C12" s="313"/>
      <c r="D12" s="314"/>
      <c r="E12" s="315"/>
      <c r="F12" s="314"/>
      <c r="G12" s="316"/>
    </row>
    <row r="13" spans="1:7" s="317" customFormat="1" ht="12.75" customHeight="1">
      <c r="A13" s="318"/>
      <c r="B13" s="319" t="s">
        <v>502</v>
      </c>
      <c r="C13" s="319"/>
      <c r="D13" s="314"/>
      <c r="E13" s="315"/>
      <c r="F13" s="314"/>
      <c r="G13" s="316"/>
    </row>
    <row r="14" spans="1:7" s="317" customFormat="1" ht="12.75" customHeight="1">
      <c r="A14" s="318"/>
      <c r="B14" s="319"/>
      <c r="C14" s="319" t="s">
        <v>36</v>
      </c>
      <c r="D14" s="314"/>
      <c r="E14" s="315"/>
      <c r="F14" s="314"/>
      <c r="G14" s="316"/>
    </row>
    <row r="15" spans="1:7" s="317" customFormat="1" ht="12.75" customHeight="1">
      <c r="A15" s="318"/>
      <c r="B15" s="319" t="s">
        <v>503</v>
      </c>
      <c r="C15" s="320">
        <v>1</v>
      </c>
      <c r="D15" s="314"/>
      <c r="E15" s="321">
        <v>0</v>
      </c>
      <c r="F15" s="314"/>
      <c r="G15" s="313">
        <f>C15*E15</f>
        <v>0</v>
      </c>
    </row>
    <row r="16" spans="1:7" ht="12.75" customHeight="1">
      <c r="A16" s="322"/>
      <c r="B16" s="323"/>
      <c r="C16" s="320"/>
      <c r="D16" s="295"/>
      <c r="E16" s="321"/>
      <c r="G16" s="313"/>
    </row>
    <row r="17" spans="1:7" s="317" customFormat="1" ht="25.5" customHeight="1">
      <c r="A17" s="311" t="str">
        <f>IF(ISBLANK(B14),IF(ISBLANK(B17),5,CONCATENATE(COUNTA(A$6:$A14)+1,".")))</f>
        <v>3.</v>
      </c>
      <c r="B17" s="312" t="s">
        <v>504</v>
      </c>
      <c r="C17" s="313"/>
      <c r="D17" s="314"/>
      <c r="E17" s="315"/>
      <c r="F17" s="314"/>
      <c r="G17" s="316"/>
    </row>
    <row r="18" spans="1:7" s="317" customFormat="1" ht="12.75" customHeight="1">
      <c r="A18" s="318"/>
      <c r="B18" s="319"/>
      <c r="C18" s="319"/>
      <c r="D18" s="314"/>
      <c r="E18" s="315"/>
      <c r="F18" s="314"/>
      <c r="G18" s="316"/>
    </row>
    <row r="19" spans="1:7" s="317" customFormat="1" ht="12.75" customHeight="1">
      <c r="A19" s="318"/>
      <c r="B19" s="319" t="s">
        <v>505</v>
      </c>
      <c r="C19" s="320">
        <v>1</v>
      </c>
      <c r="D19" s="314"/>
      <c r="E19" s="321">
        <v>0</v>
      </c>
      <c r="F19" s="314"/>
      <c r="G19" s="313">
        <f>C19*E19</f>
        <v>0</v>
      </c>
    </row>
    <row r="20" spans="1:7" s="310" customFormat="1">
      <c r="A20" s="324"/>
      <c r="B20" s="325"/>
      <c r="C20" s="326"/>
      <c r="D20" s="309"/>
      <c r="E20" s="386"/>
    </row>
    <row r="21" spans="1:7" s="310" customFormat="1" ht="37.5" customHeight="1">
      <c r="A21" s="311" t="str">
        <f>IF(ISBLANK(B18),IF(ISBLANK(B21),5,CONCATENATE(COUNTA(A$6:$A18)+1,".")))</f>
        <v>4.</v>
      </c>
      <c r="B21" s="327" t="s">
        <v>506</v>
      </c>
      <c r="C21" s="309"/>
      <c r="D21" s="309"/>
      <c r="E21" s="386"/>
    </row>
    <row r="22" spans="1:7" s="310" customFormat="1">
      <c r="A22" s="324"/>
      <c r="B22" s="328"/>
      <c r="C22" s="309"/>
      <c r="D22" s="309"/>
      <c r="E22" s="588"/>
    </row>
    <row r="23" spans="1:7" s="310" customFormat="1">
      <c r="A23" s="329"/>
      <c r="B23" s="330" t="s">
        <v>507</v>
      </c>
      <c r="C23" s="309"/>
      <c r="D23" s="309"/>
      <c r="E23" s="317"/>
      <c r="G23" s="328">
        <f>0.04*SUM(G1:G20)</f>
        <v>0</v>
      </c>
    </row>
    <row r="24" spans="1:7" s="310" customFormat="1" ht="13.5" thickBot="1">
      <c r="A24" s="332"/>
      <c r="C24" s="309"/>
      <c r="D24" s="309"/>
      <c r="E24" s="588"/>
    </row>
    <row r="25" spans="1:7" s="310" customFormat="1" ht="13.5" thickTop="1">
      <c r="A25" s="333"/>
      <c r="B25" s="334" t="s">
        <v>295</v>
      </c>
      <c r="C25" s="335"/>
      <c r="D25" s="335"/>
      <c r="E25" s="594"/>
      <c r="F25" s="334"/>
      <c r="G25" s="336">
        <f>SUM(G1:G23)</f>
        <v>0</v>
      </c>
    </row>
    <row r="26" spans="1:7">
      <c r="A26" s="337"/>
      <c r="B26" s="338"/>
      <c r="C26" s="301"/>
      <c r="D26" s="301"/>
      <c r="E26" s="596"/>
      <c r="F26" s="294"/>
      <c r="G26" s="294"/>
    </row>
    <row r="27" spans="1:7">
      <c r="A27" s="337"/>
      <c r="B27" s="338"/>
      <c r="C27" s="301"/>
      <c r="D27" s="301"/>
      <c r="E27" s="596"/>
      <c r="F27" s="294"/>
      <c r="G27" s="294"/>
    </row>
    <row r="28" spans="1:7">
      <c r="A28" s="337"/>
      <c r="B28" s="338"/>
      <c r="C28" s="301"/>
      <c r="D28" s="301"/>
      <c r="E28" s="596"/>
      <c r="F28" s="294"/>
      <c r="G28" s="294"/>
    </row>
    <row r="29" spans="1:7">
      <c r="A29" s="337"/>
      <c r="B29" s="338"/>
      <c r="C29" s="301"/>
      <c r="D29" s="301"/>
      <c r="E29" s="596"/>
      <c r="F29" s="294"/>
      <c r="G29" s="294"/>
    </row>
    <row r="30" spans="1:7">
      <c r="A30" s="337"/>
      <c r="B30" s="338"/>
      <c r="C30" s="301"/>
      <c r="D30" s="301"/>
      <c r="E30" s="596"/>
      <c r="F30" s="294"/>
      <c r="G30" s="294"/>
    </row>
    <row r="31" spans="1:7">
      <c r="A31" s="337"/>
      <c r="B31" s="338"/>
      <c r="C31" s="301"/>
      <c r="D31" s="301"/>
      <c r="E31" s="596"/>
      <c r="F31" s="294"/>
      <c r="G31" s="294"/>
    </row>
    <row r="32" spans="1:7">
      <c r="A32" s="337"/>
      <c r="B32" s="338"/>
      <c r="C32" s="301"/>
      <c r="D32" s="301"/>
      <c r="E32" s="596"/>
      <c r="F32" s="294"/>
      <c r="G32" s="294"/>
    </row>
    <row r="33" spans="1:7">
      <c r="A33" s="337"/>
      <c r="B33" s="338"/>
      <c r="C33" s="301"/>
      <c r="D33" s="301"/>
      <c r="E33" s="596"/>
      <c r="F33" s="294"/>
      <c r="G33" s="294"/>
    </row>
    <row r="34" spans="1:7">
      <c r="A34" s="337"/>
      <c r="B34" s="338"/>
      <c r="C34" s="301"/>
      <c r="D34" s="301"/>
      <c r="E34" s="596"/>
      <c r="F34" s="294"/>
      <c r="G34" s="294"/>
    </row>
    <row r="35" spans="1:7">
      <c r="A35" s="337"/>
      <c r="B35" s="338"/>
      <c r="C35" s="301"/>
      <c r="D35" s="301"/>
      <c r="E35" s="596"/>
      <c r="F35" s="294"/>
      <c r="G35" s="294"/>
    </row>
    <row r="36" spans="1:7">
      <c r="A36" s="299"/>
      <c r="B36" s="339"/>
      <c r="C36" s="301"/>
      <c r="D36" s="301"/>
      <c r="E36" s="596"/>
      <c r="F36" s="294"/>
      <c r="G36" s="294"/>
    </row>
  </sheetData>
  <sheetProtection algorithmName="SHA-512" hashValue="hUqHXKyl19ttAv52A18SCFM6+poZs+Y8+eCUbx4BAiZfYVazfhsy17lvxPnDhKDJVgyvTtrnuFrevfme7QB+oQ==" saltValue="nZwlEG8F8zsbkgng1QklrQ=="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26" max="16383" man="1"/>
    <brk id="33" max="16383"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8"/>
  <sheetViews>
    <sheetView view="pageLayout" topLeftCell="A55" zoomScaleNormal="100" workbookViewId="0">
      <selection activeCell="G66" sqref="G66"/>
    </sheetView>
  </sheetViews>
  <sheetFormatPr defaultRowHeight="15"/>
  <cols>
    <col min="1" max="1" width="9.140625" customWidth="1"/>
    <col min="5" max="5" width="8.140625" customWidth="1"/>
    <col min="6" max="6" width="8.7109375" customWidth="1"/>
    <col min="7" max="7" width="15.85546875" customWidth="1"/>
  </cols>
  <sheetData>
    <row r="1" spans="1:9">
      <c r="A1" s="1" t="s">
        <v>251</v>
      </c>
      <c r="B1" s="1"/>
      <c r="C1" s="1"/>
      <c r="D1" s="1"/>
      <c r="E1" s="1"/>
      <c r="F1" s="1"/>
      <c r="G1" s="1"/>
      <c r="H1" s="1"/>
    </row>
    <row r="2" spans="1:9">
      <c r="A2" s="1" t="s">
        <v>0</v>
      </c>
      <c r="B2" s="1"/>
      <c r="C2" s="1"/>
      <c r="D2" s="1"/>
      <c r="E2" s="1"/>
      <c r="F2" s="1"/>
      <c r="G2" s="1"/>
      <c r="H2" s="1"/>
    </row>
    <row r="3" spans="1:9">
      <c r="A3" s="1" t="s">
        <v>248</v>
      </c>
      <c r="B3" s="1"/>
      <c r="C3" s="1"/>
      <c r="D3" s="1"/>
      <c r="E3" s="1"/>
      <c r="F3" s="1"/>
      <c r="G3" s="1"/>
      <c r="H3" s="1"/>
    </row>
    <row r="4" spans="1:9">
      <c r="B4" s="1"/>
      <c r="C4" s="1"/>
      <c r="D4" s="1"/>
      <c r="E4" s="1"/>
      <c r="F4" s="1"/>
      <c r="G4" s="1"/>
      <c r="H4" s="1"/>
      <c r="I4" s="1"/>
    </row>
    <row r="7" spans="1:9" ht="18">
      <c r="A7" s="2" t="s">
        <v>5</v>
      </c>
      <c r="B7" s="2"/>
      <c r="C7" s="2"/>
      <c r="D7" s="2"/>
      <c r="E7" s="2"/>
      <c r="F7" s="2"/>
      <c r="G7" s="2"/>
      <c r="H7" s="2"/>
    </row>
    <row r="8" spans="1:9">
      <c r="A8" s="1"/>
      <c r="B8" s="1"/>
      <c r="C8" s="1"/>
      <c r="D8" s="1"/>
      <c r="E8" s="1"/>
      <c r="F8" s="1"/>
      <c r="G8" s="1"/>
      <c r="H8" s="1"/>
    </row>
    <row r="11" spans="1:9">
      <c r="A11" s="7" t="s">
        <v>6</v>
      </c>
      <c r="B11" s="7"/>
      <c r="C11" s="7"/>
      <c r="D11" s="7"/>
      <c r="E11" s="7"/>
      <c r="F11" s="7"/>
      <c r="G11" s="7"/>
      <c r="H11" s="7"/>
    </row>
    <row r="12" spans="1:9">
      <c r="A12" s="7" t="s">
        <v>7</v>
      </c>
      <c r="B12" s="7"/>
      <c r="C12" s="7"/>
      <c r="D12" s="7"/>
      <c r="E12" s="7"/>
      <c r="F12" s="7"/>
      <c r="G12" s="7"/>
      <c r="H12" s="7"/>
    </row>
    <row r="13" spans="1:9">
      <c r="A13" s="7" t="s">
        <v>8</v>
      </c>
      <c r="B13" s="7"/>
      <c r="C13" s="7"/>
      <c r="D13" s="7"/>
      <c r="E13" s="7"/>
      <c r="F13" s="7"/>
      <c r="G13" s="7"/>
      <c r="H13" s="7"/>
    </row>
    <row r="14" spans="1:9">
      <c r="A14" s="7" t="s">
        <v>9</v>
      </c>
      <c r="B14" s="7"/>
      <c r="C14" s="7"/>
      <c r="D14" s="7"/>
      <c r="E14" s="7"/>
      <c r="F14" s="7"/>
      <c r="G14" s="7"/>
      <c r="H14" s="7"/>
    </row>
    <row r="15" spans="1:9">
      <c r="A15" s="7" t="s">
        <v>10</v>
      </c>
      <c r="B15" s="7"/>
      <c r="C15" s="7"/>
      <c r="D15" s="7"/>
      <c r="E15" s="7"/>
      <c r="F15" s="7"/>
      <c r="G15" s="7"/>
      <c r="H15" s="7"/>
    </row>
    <row r="16" spans="1:9">
      <c r="A16" s="7" t="s">
        <v>11</v>
      </c>
      <c r="B16" s="7"/>
      <c r="C16" s="7"/>
      <c r="D16" s="7"/>
      <c r="E16" s="7"/>
      <c r="F16" s="7"/>
      <c r="G16" s="7"/>
      <c r="H16" s="7"/>
    </row>
    <row r="17" spans="1:9">
      <c r="A17" s="7" t="s">
        <v>12</v>
      </c>
      <c r="B17" s="7"/>
      <c r="C17" s="7"/>
      <c r="D17" s="7"/>
      <c r="E17" s="7"/>
      <c r="F17" s="7"/>
      <c r="G17" s="7"/>
      <c r="H17" s="7"/>
    </row>
    <row r="18" spans="1:9">
      <c r="A18" s="7" t="s">
        <v>13</v>
      </c>
      <c r="B18" s="7"/>
      <c r="C18" s="7"/>
      <c r="D18" s="7"/>
      <c r="E18" s="7"/>
      <c r="F18" s="7"/>
      <c r="G18" s="7"/>
      <c r="H18" s="7"/>
    </row>
    <row r="19" spans="1:9">
      <c r="A19" s="7" t="s">
        <v>14</v>
      </c>
      <c r="B19" s="7"/>
      <c r="C19" s="7"/>
      <c r="D19" s="7"/>
      <c r="E19" s="7"/>
      <c r="F19" s="7"/>
      <c r="G19" s="7"/>
      <c r="H19" s="7"/>
    </row>
    <row r="20" spans="1:9">
      <c r="A20" s="7" t="s">
        <v>15</v>
      </c>
      <c r="B20" s="7"/>
      <c r="C20" s="7"/>
      <c r="D20" s="7"/>
      <c r="E20" s="7"/>
      <c r="F20" s="7"/>
      <c r="G20" s="7"/>
      <c r="H20" s="7"/>
    </row>
    <row r="21" spans="1:9">
      <c r="A21" s="7" t="s">
        <v>16</v>
      </c>
    </row>
    <row r="22" spans="1:9" ht="15.75">
      <c r="B22" s="8"/>
      <c r="C22" s="8"/>
      <c r="D22" s="8"/>
      <c r="E22" s="8"/>
      <c r="F22" s="8"/>
      <c r="G22" s="9"/>
      <c r="H22" s="8"/>
      <c r="I22" s="1"/>
    </row>
    <row r="23" spans="1:9" ht="15.75">
      <c r="B23" s="8"/>
      <c r="C23" s="8"/>
      <c r="D23" s="8"/>
      <c r="E23" s="8"/>
      <c r="F23" s="8"/>
      <c r="G23" s="9"/>
      <c r="H23" s="8"/>
      <c r="I23" s="1"/>
    </row>
    <row r="24" spans="1:9" ht="15.75">
      <c r="B24" s="8"/>
      <c r="C24" s="8"/>
      <c r="D24" s="8"/>
      <c r="E24" s="8"/>
      <c r="F24" s="8"/>
      <c r="G24" s="9"/>
      <c r="H24" s="8"/>
      <c r="I24" s="1"/>
    </row>
    <row r="25" spans="1:9">
      <c r="B25" s="10"/>
      <c r="C25" s="10"/>
      <c r="D25" s="10"/>
      <c r="E25" s="10"/>
      <c r="F25" s="10"/>
      <c r="G25" s="11"/>
      <c r="H25" s="10"/>
      <c r="I25" s="10"/>
    </row>
    <row r="26" spans="1:9">
      <c r="B26" s="10"/>
      <c r="C26" s="10"/>
      <c r="D26" s="10"/>
      <c r="E26" s="10"/>
      <c r="F26" s="10"/>
      <c r="G26" s="11"/>
      <c r="H26" s="10"/>
      <c r="I26" s="10"/>
    </row>
    <row r="27" spans="1:9">
      <c r="B27" s="10"/>
      <c r="C27" s="10"/>
      <c r="D27" s="10"/>
      <c r="E27" s="10"/>
      <c r="F27" s="10"/>
      <c r="G27" s="11"/>
      <c r="H27" s="10"/>
      <c r="I27" s="10"/>
    </row>
    <row r="28" spans="1:9">
      <c r="B28" s="10"/>
      <c r="C28" s="10"/>
      <c r="D28" s="10"/>
      <c r="E28" s="10"/>
      <c r="F28" s="10"/>
      <c r="G28" s="11"/>
      <c r="H28" s="10"/>
      <c r="I28" s="10"/>
    </row>
    <row r="29" spans="1:9">
      <c r="B29" s="10"/>
      <c r="C29" s="10"/>
      <c r="D29" s="10"/>
      <c r="E29" s="10"/>
      <c r="F29" s="10"/>
      <c r="G29" s="11"/>
      <c r="H29" s="10"/>
      <c r="I29" s="10"/>
    </row>
    <row r="30" spans="1:9">
      <c r="B30" s="10"/>
      <c r="C30" s="10"/>
      <c r="D30" s="10"/>
      <c r="E30" s="10"/>
      <c r="F30" s="10"/>
      <c r="G30" s="11"/>
      <c r="H30" s="10"/>
      <c r="I30" s="10"/>
    </row>
    <row r="31" spans="1:9">
      <c r="B31" s="10"/>
      <c r="C31" s="10"/>
      <c r="D31" s="10"/>
      <c r="E31" s="10"/>
      <c r="F31" s="10"/>
      <c r="G31" s="10"/>
      <c r="H31" s="10"/>
      <c r="I31" s="10"/>
    </row>
    <row r="32" spans="1:9">
      <c r="B32" s="1"/>
      <c r="C32" s="1"/>
      <c r="D32" s="1"/>
      <c r="E32" s="1"/>
      <c r="F32" s="1"/>
      <c r="G32" s="5"/>
      <c r="H32" s="1"/>
      <c r="I32" s="1"/>
    </row>
    <row r="33" spans="2:9" ht="15.75">
      <c r="B33" s="8"/>
      <c r="C33" s="8"/>
      <c r="D33" s="8"/>
      <c r="E33" s="8"/>
      <c r="F33" s="8"/>
      <c r="G33" s="9"/>
      <c r="H33" s="8"/>
      <c r="I33" s="1"/>
    </row>
    <row r="34" spans="2:9" ht="15.75">
      <c r="B34" s="8"/>
      <c r="C34" s="8"/>
      <c r="D34" s="8"/>
      <c r="E34" s="8"/>
      <c r="F34" s="8"/>
      <c r="G34" s="9"/>
      <c r="H34" s="8"/>
      <c r="I34" s="1"/>
    </row>
    <row r="35" spans="2:9">
      <c r="B35" s="1"/>
      <c r="C35" s="1"/>
      <c r="D35" s="1"/>
      <c r="E35" s="1"/>
      <c r="F35" s="1"/>
      <c r="G35" s="5"/>
      <c r="H35" s="1"/>
      <c r="I35" s="1"/>
    </row>
    <row r="36" spans="2:9">
      <c r="B36" s="1"/>
      <c r="C36" s="1"/>
      <c r="D36" s="1"/>
      <c r="E36" s="1"/>
      <c r="F36" s="1"/>
      <c r="G36" s="5"/>
      <c r="H36" s="1"/>
      <c r="I36" s="1"/>
    </row>
    <row r="37" spans="2:9">
      <c r="B37" s="1"/>
      <c r="C37" s="1"/>
      <c r="D37" s="1"/>
      <c r="E37" s="1"/>
      <c r="F37" s="1"/>
      <c r="G37" s="5" t="s">
        <v>250</v>
      </c>
      <c r="H37" s="1"/>
      <c r="I37" s="1"/>
    </row>
    <row r="38" spans="2:9" ht="15.75">
      <c r="B38" s="1"/>
      <c r="C38" s="1"/>
      <c r="D38" s="1"/>
      <c r="E38" s="1"/>
      <c r="F38" s="1"/>
      <c r="G38" s="1"/>
      <c r="H38" s="12"/>
      <c r="I38" s="1"/>
    </row>
    <row r="39" spans="2:9" ht="15.75">
      <c r="G39" s="1"/>
      <c r="H39" s="12"/>
      <c r="I39" s="1"/>
    </row>
    <row r="40" spans="2:9" ht="15.75">
      <c r="G40" s="1"/>
      <c r="H40" s="12"/>
      <c r="I40" s="1"/>
    </row>
    <row r="41" spans="2:9" ht="15.75">
      <c r="C41" s="1"/>
      <c r="D41" s="1"/>
      <c r="G41" s="1"/>
      <c r="H41" s="12"/>
      <c r="I41" s="1"/>
    </row>
    <row r="42" spans="2:9">
      <c r="B42" s="1"/>
      <c r="C42" s="1"/>
      <c r="D42" s="1"/>
      <c r="E42" s="1"/>
      <c r="F42" s="1"/>
      <c r="G42" s="1"/>
      <c r="H42" s="1"/>
      <c r="I42" s="1"/>
    </row>
    <row r="47" spans="2:9">
      <c r="B47" s="7"/>
    </row>
    <row r="48" spans="2:9">
      <c r="B48" s="1"/>
      <c r="C48" s="1"/>
      <c r="D48" s="1"/>
      <c r="E48" s="1"/>
      <c r="F48" s="1"/>
      <c r="G48" s="1"/>
      <c r="H48" s="1"/>
      <c r="I48" s="1"/>
    </row>
    <row r="49" spans="1:9">
      <c r="B49" s="1"/>
      <c r="C49" s="1"/>
      <c r="D49" s="1"/>
      <c r="E49" s="1"/>
      <c r="F49" s="1"/>
      <c r="G49" s="1"/>
      <c r="H49" s="1"/>
      <c r="I49" s="1"/>
    </row>
    <row r="50" spans="1:9">
      <c r="A50" s="1" t="s">
        <v>153</v>
      </c>
      <c r="B50" s="1"/>
      <c r="C50" s="1"/>
      <c r="D50" s="1"/>
      <c r="E50" s="1"/>
      <c r="F50" s="1"/>
      <c r="G50" s="1"/>
      <c r="H50" s="1"/>
    </row>
    <row r="51" spans="1:9">
      <c r="A51" s="1" t="s">
        <v>0</v>
      </c>
      <c r="B51" s="1"/>
      <c r="C51" s="1"/>
      <c r="D51" s="1"/>
      <c r="E51" s="1"/>
      <c r="F51" s="1"/>
      <c r="G51" s="1"/>
      <c r="H51" s="1"/>
    </row>
    <row r="52" spans="1:9">
      <c r="A52" s="1" t="s">
        <v>1</v>
      </c>
      <c r="B52" s="1"/>
      <c r="C52" s="1"/>
      <c r="D52" s="1"/>
      <c r="E52" s="1"/>
      <c r="F52" s="1"/>
      <c r="G52" s="1"/>
      <c r="H52" s="1"/>
    </row>
    <row r="53" spans="1:9">
      <c r="B53" s="1"/>
      <c r="C53" s="1"/>
      <c r="D53" s="1"/>
      <c r="E53" s="1"/>
      <c r="F53" s="1"/>
      <c r="G53" s="1"/>
      <c r="H53" s="1"/>
      <c r="I53" s="1"/>
    </row>
    <row r="54" spans="1:9" ht="18">
      <c r="B54" s="1"/>
      <c r="C54" s="1"/>
      <c r="D54" s="2" t="s">
        <v>224</v>
      </c>
      <c r="E54" s="1"/>
      <c r="F54" s="1"/>
      <c r="G54" s="1"/>
      <c r="H54" s="1"/>
      <c r="I54" s="1"/>
    </row>
    <row r="55" spans="1:9" ht="36.75" customHeight="1">
      <c r="B55" s="1"/>
      <c r="C55" s="1"/>
      <c r="D55" s="2"/>
      <c r="E55" s="1"/>
      <c r="F55" s="1"/>
      <c r="G55" s="1"/>
      <c r="H55" s="1"/>
      <c r="I55" s="1"/>
    </row>
    <row r="56" spans="1:9" ht="18.75" customHeight="1">
      <c r="B56" s="1"/>
      <c r="C56" s="1"/>
      <c r="D56" s="2" t="s">
        <v>226</v>
      </c>
      <c r="E56" s="1"/>
      <c r="F56" s="1"/>
      <c r="G56" s="1"/>
      <c r="H56" s="1"/>
      <c r="I56" s="1"/>
    </row>
    <row r="57" spans="1:9" ht="18.75" customHeight="1">
      <c r="B57" s="1"/>
      <c r="C57" s="1"/>
      <c r="D57" s="2"/>
      <c r="E57" s="1"/>
      <c r="F57" s="1"/>
      <c r="G57" s="1"/>
      <c r="H57" s="1"/>
      <c r="I57" s="1"/>
    </row>
    <row r="58" spans="1:9">
      <c r="B58" s="10" t="s">
        <v>17</v>
      </c>
      <c r="C58" s="10"/>
      <c r="D58" s="1"/>
      <c r="E58" s="1"/>
      <c r="F58" s="1"/>
      <c r="H58" s="1"/>
      <c r="I58" s="1"/>
    </row>
    <row r="59" spans="1:9">
      <c r="B59" s="1" t="s">
        <v>18</v>
      </c>
      <c r="C59" s="1"/>
      <c r="D59" s="1"/>
      <c r="E59" s="1"/>
      <c r="F59" s="1"/>
      <c r="G59" s="3">
        <f>preddela!F24</f>
        <v>0</v>
      </c>
      <c r="H59" s="1"/>
      <c r="I59" s="1"/>
    </row>
    <row r="60" spans="1:9">
      <c r="B60" s="1" t="s">
        <v>24</v>
      </c>
      <c r="C60" s="1"/>
      <c r="D60" s="1"/>
      <c r="E60" s="1"/>
      <c r="F60" s="1"/>
      <c r="G60" s="3">
        <f>'betonska dela '!F17</f>
        <v>0</v>
      </c>
      <c r="H60" s="1"/>
      <c r="I60" s="1"/>
    </row>
    <row r="61" spans="1:9">
      <c r="B61" s="1" t="s">
        <v>25</v>
      </c>
      <c r="C61" s="1"/>
      <c r="D61" s="1"/>
      <c r="E61" s="1"/>
      <c r="F61" s="1"/>
      <c r="G61" s="3">
        <f>'zidarska dela '!F4</f>
        <v>0</v>
      </c>
      <c r="H61" s="1"/>
      <c r="I61" s="1"/>
    </row>
    <row r="62" spans="1:9">
      <c r="B62" s="1" t="s">
        <v>26</v>
      </c>
      <c r="C62" s="1"/>
      <c r="D62" s="1"/>
      <c r="E62" s="1"/>
      <c r="F62" s="1"/>
      <c r="G62" s="3">
        <f>'tesarska dela '!F32</f>
        <v>0</v>
      </c>
      <c r="H62" s="1"/>
      <c r="I62" s="1"/>
    </row>
    <row r="63" spans="1:9">
      <c r="B63" s="4" t="s">
        <v>27</v>
      </c>
      <c r="C63" s="4"/>
      <c r="D63" s="4"/>
      <c r="E63" s="4"/>
      <c r="F63" s="4"/>
      <c r="G63" s="704">
        <f>'krovska dela '!F10</f>
        <v>0</v>
      </c>
      <c r="H63" s="1"/>
      <c r="I63" s="1"/>
    </row>
    <row r="64" spans="1:9">
      <c r="B64" s="1"/>
      <c r="C64" s="1"/>
      <c r="D64" s="1"/>
      <c r="E64" s="1"/>
      <c r="F64" s="1"/>
      <c r="G64" s="3">
        <f>SUM(G59:G63)</f>
        <v>0</v>
      </c>
      <c r="H64" s="1"/>
      <c r="I64" s="1"/>
    </row>
    <row r="65" spans="2:9">
      <c r="B65" s="10" t="s">
        <v>19</v>
      </c>
      <c r="C65" s="1"/>
      <c r="D65" s="1"/>
      <c r="E65" s="1"/>
      <c r="F65" s="1"/>
      <c r="G65" s="3"/>
      <c r="H65" s="1"/>
      <c r="I65" s="1"/>
    </row>
    <row r="66" spans="2:9">
      <c r="B66" s="1" t="s">
        <v>20</v>
      </c>
      <c r="C66" s="1"/>
      <c r="D66" s="1"/>
      <c r="E66" s="1"/>
      <c r="F66" s="1"/>
      <c r="G66" s="3">
        <f>'kleparska dela '!F10</f>
        <v>0</v>
      </c>
      <c r="H66" s="1"/>
      <c r="I66" s="1"/>
    </row>
    <row r="67" spans="2:9">
      <c r="B67" s="1" t="s">
        <v>21</v>
      </c>
      <c r="C67" s="1"/>
      <c r="D67" s="1"/>
      <c r="E67" s="1"/>
      <c r="F67" s="1"/>
      <c r="G67" s="3">
        <f>'ključavničarska dela '!F111</f>
        <v>0</v>
      </c>
      <c r="H67" s="1"/>
      <c r="I67" s="1"/>
    </row>
    <row r="68" spans="2:9">
      <c r="B68" s="1" t="s">
        <v>22</v>
      </c>
      <c r="C68" s="1"/>
      <c r="D68" s="1"/>
      <c r="E68" s="1"/>
      <c r="F68" s="1"/>
      <c r="G68" s="3">
        <f>AVERAGE('mizarska dela'!F20)</f>
        <v>0</v>
      </c>
      <c r="H68" s="1"/>
      <c r="I68" s="1"/>
    </row>
    <row r="69" spans="2:9">
      <c r="B69" s="1" t="s">
        <v>28</v>
      </c>
      <c r="C69" s="1"/>
      <c r="D69" s="1"/>
      <c r="E69" s="1"/>
      <c r="F69" s="1"/>
      <c r="G69" s="3">
        <f>AVERAGE('suhomontažna dela '!F25)</f>
        <v>0</v>
      </c>
      <c r="H69" s="1"/>
      <c r="I69" s="1"/>
    </row>
    <row r="70" spans="2:9">
      <c r="B70" s="1" t="s">
        <v>29</v>
      </c>
      <c r="C70" s="1"/>
      <c r="D70" s="1"/>
      <c r="E70" s="1"/>
      <c r="F70" s="1"/>
      <c r="G70" s="3">
        <f>AVERAGE('tlakarska dela '!F11)</f>
        <v>0</v>
      </c>
      <c r="H70" s="1"/>
      <c r="I70" s="1"/>
    </row>
    <row r="71" spans="2:9">
      <c r="B71" s="1" t="s">
        <v>73</v>
      </c>
      <c r="C71" s="1"/>
      <c r="D71" s="1"/>
      <c r="E71" s="1"/>
      <c r="F71" s="1"/>
      <c r="G71" s="3">
        <f>AVERAGE('steklarska dela '!F23)</f>
        <v>0</v>
      </c>
      <c r="H71" s="1"/>
      <c r="I71" s="1"/>
    </row>
    <row r="72" spans="2:9">
      <c r="B72" s="1" t="s">
        <v>74</v>
      </c>
      <c r="C72" s="1"/>
      <c r="D72" s="1"/>
      <c r="E72" s="1"/>
      <c r="F72" s="1"/>
      <c r="G72" s="3">
        <f>AVERAGE('pleskarska dela '!F13)</f>
        <v>0</v>
      </c>
      <c r="H72" s="1"/>
      <c r="I72" s="1"/>
    </row>
    <row r="73" spans="2:9">
      <c r="B73" s="1" t="s">
        <v>252</v>
      </c>
      <c r="C73" s="1"/>
      <c r="D73" s="1"/>
      <c r="E73" s="1"/>
      <c r="F73" s="1"/>
      <c r="G73" s="3">
        <f>oprema!G29</f>
        <v>0</v>
      </c>
      <c r="H73" s="1"/>
      <c r="I73" s="1"/>
    </row>
    <row r="74" spans="2:9">
      <c r="B74" s="4" t="s">
        <v>254</v>
      </c>
      <c r="C74" s="4"/>
      <c r="D74" s="4"/>
      <c r="E74" s="4"/>
      <c r="F74" s="4"/>
      <c r="G74" s="704">
        <f>'zaključna dela '!F17</f>
        <v>0</v>
      </c>
      <c r="H74" s="1"/>
      <c r="I74" s="1"/>
    </row>
    <row r="75" spans="2:9">
      <c r="B75" s="1"/>
      <c r="C75" s="1"/>
      <c r="D75" s="1"/>
      <c r="E75" s="1"/>
      <c r="F75" s="1"/>
      <c r="G75" s="3">
        <f>SUM(G66:G74)</f>
        <v>0</v>
      </c>
      <c r="H75" s="1"/>
      <c r="I75" s="1"/>
    </row>
    <row r="76" spans="2:9">
      <c r="B76" s="1"/>
      <c r="C76" s="1"/>
      <c r="D76" s="1"/>
      <c r="E76" s="1"/>
      <c r="F76" s="1"/>
      <c r="G76" s="3"/>
      <c r="H76" s="1"/>
      <c r="I76" s="1"/>
    </row>
    <row r="77" spans="2:9">
      <c r="B77" s="10" t="s">
        <v>225</v>
      </c>
      <c r="C77" s="10"/>
      <c r="D77" s="10"/>
      <c r="E77" s="10"/>
      <c r="F77" s="10"/>
      <c r="G77" s="6">
        <f>G64+G75</f>
        <v>0</v>
      </c>
    </row>
    <row r="78" spans="2:9" ht="15.75" thickBot="1">
      <c r="B78" s="25" t="s">
        <v>4</v>
      </c>
      <c r="C78" s="25"/>
      <c r="D78" s="26">
        <v>0.22</v>
      </c>
      <c r="E78" s="25"/>
      <c r="F78" s="25"/>
      <c r="G78" s="705">
        <f>D78*G77</f>
        <v>0</v>
      </c>
      <c r="H78" s="1"/>
      <c r="I78" s="1"/>
    </row>
    <row r="79" spans="2:9" ht="15.75" thickTop="1">
      <c r="B79" s="10"/>
      <c r="C79" s="10"/>
      <c r="D79" s="10"/>
      <c r="E79" s="10"/>
      <c r="F79" s="10"/>
      <c r="G79" s="6">
        <f>AVERAGE(G77+G78)</f>
        <v>0</v>
      </c>
      <c r="H79" s="1"/>
      <c r="I79" s="1"/>
    </row>
    <row r="80" spans="2:9">
      <c r="B80" s="1"/>
      <c r="C80" s="1"/>
      <c r="D80" s="1"/>
      <c r="E80" s="1"/>
      <c r="F80" s="1"/>
      <c r="G80" s="5"/>
      <c r="H80" s="1"/>
      <c r="I80" s="1"/>
    </row>
    <row r="81" spans="2:9">
      <c r="B81" s="1"/>
      <c r="C81" s="1"/>
      <c r="D81" s="1"/>
      <c r="E81" s="1"/>
      <c r="F81" s="1"/>
      <c r="G81" s="5"/>
      <c r="H81" s="1"/>
      <c r="I81" s="1"/>
    </row>
    <row r="82" spans="2:9">
      <c r="B82" s="1"/>
      <c r="C82" s="1"/>
      <c r="D82" s="1"/>
      <c r="E82" s="1"/>
      <c r="F82" s="1"/>
      <c r="G82" s="5"/>
      <c r="H82" s="1"/>
      <c r="I82" s="1"/>
    </row>
    <row r="83" spans="2:9">
      <c r="B83" s="1"/>
      <c r="C83" s="1"/>
      <c r="D83" s="1"/>
      <c r="E83" s="1"/>
      <c r="F83" s="1"/>
      <c r="G83" s="5"/>
      <c r="H83" s="1"/>
      <c r="I83" s="1"/>
    </row>
    <row r="84" spans="2:9">
      <c r="B84" s="1"/>
      <c r="C84" s="1"/>
      <c r="D84" s="1"/>
      <c r="E84" s="1"/>
      <c r="F84" s="1"/>
      <c r="G84" s="5"/>
      <c r="H84" s="1"/>
      <c r="I84" s="1"/>
    </row>
    <row r="85" spans="2:9">
      <c r="B85" s="1"/>
      <c r="C85" s="1"/>
      <c r="D85" s="1"/>
      <c r="E85" s="1"/>
      <c r="F85" s="1"/>
      <c r="G85" s="5"/>
      <c r="H85" s="1"/>
      <c r="I85" s="1"/>
    </row>
    <row r="86" spans="2:9">
      <c r="B86" s="1"/>
      <c r="C86" s="1"/>
      <c r="D86" s="1"/>
      <c r="E86" s="1"/>
      <c r="F86" s="1"/>
      <c r="G86" s="5"/>
      <c r="H86" s="1"/>
      <c r="I86" s="1"/>
    </row>
    <row r="87" spans="2:9">
      <c r="B87" s="1"/>
      <c r="C87" s="1"/>
      <c r="D87" s="1"/>
      <c r="E87" s="1"/>
      <c r="F87" s="1"/>
      <c r="G87" s="5"/>
      <c r="H87" s="1"/>
      <c r="I87" s="1"/>
    </row>
    <row r="88" spans="2:9">
      <c r="B88" s="1"/>
      <c r="C88" s="1"/>
      <c r="D88" s="1"/>
      <c r="E88" s="1"/>
      <c r="F88" s="1"/>
      <c r="G88" s="5"/>
      <c r="H88" s="1"/>
      <c r="I88" s="1"/>
    </row>
    <row r="89" spans="2:9">
      <c r="B89" s="1"/>
      <c r="C89" s="1"/>
      <c r="D89" s="1"/>
      <c r="E89" s="1"/>
      <c r="F89" s="1"/>
      <c r="G89" s="5"/>
      <c r="H89" s="1"/>
      <c r="I89" s="1"/>
    </row>
    <row r="90" spans="2:9">
      <c r="B90" s="1"/>
      <c r="C90" s="1"/>
      <c r="D90" s="1"/>
      <c r="E90" s="1"/>
      <c r="F90" s="1"/>
      <c r="G90" s="5"/>
      <c r="H90" s="1"/>
      <c r="I90" s="1"/>
    </row>
    <row r="91" spans="2:9">
      <c r="B91" s="1"/>
      <c r="C91" s="1"/>
      <c r="D91" s="1"/>
      <c r="E91" s="1"/>
      <c r="F91" s="1"/>
      <c r="G91" s="5"/>
      <c r="H91" s="1"/>
      <c r="I91" s="1"/>
    </row>
    <row r="92" spans="2:9">
      <c r="B92" s="1"/>
      <c r="C92" s="1"/>
      <c r="D92" s="1"/>
      <c r="E92" s="1"/>
      <c r="F92" s="1"/>
      <c r="G92" s="5"/>
      <c r="H92" s="1"/>
      <c r="I92" s="1"/>
    </row>
    <row r="93" spans="2:9">
      <c r="B93" s="1"/>
      <c r="C93" s="1"/>
      <c r="D93" s="1"/>
      <c r="E93" s="1"/>
      <c r="F93" s="1"/>
      <c r="G93" s="5"/>
      <c r="H93" s="1"/>
      <c r="I93" s="1"/>
    </row>
    <row r="94" spans="2:9">
      <c r="B94" s="1"/>
      <c r="C94" s="1"/>
      <c r="D94" s="1"/>
      <c r="E94" s="1"/>
      <c r="F94" s="1"/>
      <c r="G94" s="5"/>
      <c r="H94" s="1"/>
      <c r="I94" s="1"/>
    </row>
    <row r="95" spans="2:9">
      <c r="B95" s="1"/>
      <c r="C95" s="1"/>
      <c r="D95" s="1"/>
      <c r="E95" s="1"/>
      <c r="F95" s="1"/>
      <c r="G95" s="5"/>
      <c r="H95" s="1"/>
      <c r="I95" s="1"/>
    </row>
    <row r="96" spans="2:9">
      <c r="B96" s="1"/>
      <c r="C96" s="1"/>
      <c r="D96" s="1"/>
      <c r="E96" s="1"/>
      <c r="F96" s="1"/>
      <c r="G96" s="5"/>
      <c r="H96" s="1"/>
      <c r="I96" s="1"/>
    </row>
    <row r="97" spans="2:9">
      <c r="B97" s="1"/>
      <c r="C97" s="1"/>
      <c r="D97" s="1"/>
      <c r="E97" s="1"/>
      <c r="F97" s="1"/>
      <c r="G97" s="5"/>
      <c r="H97" s="1"/>
      <c r="I97" s="1"/>
    </row>
    <row r="98" spans="2:9">
      <c r="B98" s="1"/>
      <c r="C98" s="1"/>
      <c r="D98" s="1"/>
      <c r="E98" s="1"/>
      <c r="F98" s="1"/>
      <c r="G98" s="5"/>
      <c r="H98" s="1"/>
      <c r="I98" s="1"/>
    </row>
  </sheetData>
  <sheetProtection algorithmName="SHA-512" hashValue="VIg74vTKQpM6ZaCZqhafcQ/80rSb8hVgf7ZMtvoja5DNa6J0mvobjvur1MRqP2r96W2SruquwZu0GxznxCLBoA==" saltValue="LfXtcdcKJDz8xMk3B4ZUQg==" spinCount="100000" sheet="1" objects="1" scenarios="1"/>
  <pageMargins left="0.7" right="0.19791666666666666" top="0.75" bottom="0.75" header="0.3" footer="0.3"/>
  <pageSetup paperSize="9" orientation="portrait" r:id="rId1"/>
  <headerFooter>
    <oddHeader>&amp;L&amp;"Arial Black,Običajno"&amp;16&amp;K04+034region</oddHeader>
    <oddFooter>&amp;A&amp;RStran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97"/>
  <sheetViews>
    <sheetView view="pageLayout" zoomScaleNormal="100" zoomScaleSheetLayoutView="100" workbookViewId="0">
      <selection activeCell="E20" sqref="E20"/>
    </sheetView>
  </sheetViews>
  <sheetFormatPr defaultRowHeight="12.75"/>
  <cols>
    <col min="1" max="1" width="8.7109375" style="295" customWidth="1"/>
    <col min="2" max="2" width="39.42578125" style="331" customWidth="1"/>
    <col min="3" max="3" width="9.140625" style="331"/>
    <col min="4" max="4" width="8.85546875" style="331" customWidth="1"/>
    <col min="5" max="5" width="11.7109375" style="597" customWidth="1"/>
    <col min="6" max="6" width="8.85546875" style="295" customWidth="1"/>
    <col min="7" max="7" width="12.7109375" style="295" customWidth="1"/>
    <col min="8" max="16384" width="9.140625" style="295"/>
  </cols>
  <sheetData>
    <row r="1" spans="1:7" s="290" customFormat="1" ht="15">
      <c r="A1" s="287" t="s">
        <v>490</v>
      </c>
      <c r="B1" s="288" t="s">
        <v>491</v>
      </c>
      <c r="C1" s="289"/>
      <c r="D1" s="289"/>
      <c r="E1" s="581"/>
    </row>
    <row r="2" spans="1:7" ht="12.75" customHeight="1">
      <c r="A2" s="291"/>
      <c r="B2" s="292"/>
      <c r="C2" s="293"/>
      <c r="D2" s="293"/>
      <c r="E2" s="583"/>
      <c r="F2" s="294"/>
      <c r="G2" s="294"/>
    </row>
    <row r="3" spans="1:7" s="290" customFormat="1" ht="14.25" customHeight="1">
      <c r="A3" s="291"/>
      <c r="B3" s="296" t="s">
        <v>508</v>
      </c>
      <c r="C3" s="297"/>
      <c r="D3" s="297"/>
      <c r="E3" s="584"/>
      <c r="F3" s="298"/>
      <c r="G3" s="298"/>
    </row>
    <row r="4" spans="1:7" ht="13.5" thickBot="1">
      <c r="A4" s="299"/>
      <c r="B4" s="300" t="s">
        <v>493</v>
      </c>
      <c r="C4" s="294"/>
      <c r="D4" s="294"/>
      <c r="E4" s="585"/>
      <c r="F4" s="294"/>
      <c r="G4" s="294"/>
    </row>
    <row r="5" spans="1:7" ht="18" customHeight="1" thickTop="1" thickBot="1">
      <c r="A5" s="302"/>
      <c r="B5" s="303" t="s">
        <v>494</v>
      </c>
      <c r="C5" s="304" t="s">
        <v>495</v>
      </c>
      <c r="D5" s="305"/>
      <c r="E5" s="587" t="s">
        <v>496</v>
      </c>
      <c r="F5" s="305"/>
      <c r="G5" s="306" t="s">
        <v>497</v>
      </c>
    </row>
    <row r="6" spans="1:7" s="310" customFormat="1" ht="13.5" thickTop="1">
      <c r="A6" s="307"/>
      <c r="B6" s="308"/>
      <c r="C6" s="309"/>
      <c r="D6" s="309"/>
      <c r="E6" s="589"/>
    </row>
    <row r="7" spans="1:7" s="344" customFormat="1" ht="12.75" customHeight="1">
      <c r="A7" s="311" t="str">
        <f>IF(ISBLANK(B6),IF(ISBLANK(B7),5,CONCATENATE(COUNTA(A4:$A$6)+1,".")))</f>
        <v>1.</v>
      </c>
      <c r="B7" s="340" t="s">
        <v>509</v>
      </c>
      <c r="C7" s="341"/>
      <c r="D7" s="342"/>
      <c r="E7" s="623"/>
      <c r="F7" s="343"/>
      <c r="G7" s="343"/>
    </row>
    <row r="8" spans="1:7" s="344" customFormat="1" ht="25.5" customHeight="1">
      <c r="A8" s="345"/>
      <c r="B8" s="340" t="s">
        <v>510</v>
      </c>
      <c r="C8" s="341"/>
      <c r="D8" s="342"/>
      <c r="E8" s="623"/>
      <c r="F8" s="343"/>
      <c r="G8" s="343" t="str">
        <f>IF(E8="","",F8*E8)</f>
        <v/>
      </c>
    </row>
    <row r="9" spans="1:7" s="344" customFormat="1" ht="23.25" customHeight="1">
      <c r="A9" s="345"/>
      <c r="B9" s="340" t="s">
        <v>511</v>
      </c>
      <c r="C9" s="341"/>
      <c r="D9" s="342"/>
      <c r="E9" s="623"/>
      <c r="F9" s="343"/>
      <c r="G9" s="343" t="str">
        <f>IF(E9="","",F9*E9)</f>
        <v/>
      </c>
    </row>
    <row r="10" spans="1:7" s="344" customFormat="1" ht="24" customHeight="1">
      <c r="A10" s="345"/>
      <c r="B10" s="340" t="s">
        <v>512</v>
      </c>
      <c r="C10" s="341"/>
      <c r="D10" s="342"/>
      <c r="E10" s="624"/>
      <c r="F10" s="343"/>
      <c r="G10" s="343" t="str">
        <f>IF(E10="","",F10*E10)</f>
        <v/>
      </c>
    </row>
    <row r="11" spans="1:7" s="344" customFormat="1" ht="24.75" customHeight="1">
      <c r="A11" s="345"/>
      <c r="B11" s="340" t="s">
        <v>513</v>
      </c>
      <c r="C11" s="341"/>
      <c r="D11" s="342"/>
      <c r="E11" s="624"/>
      <c r="F11" s="343"/>
      <c r="G11" s="343"/>
    </row>
    <row r="12" spans="1:7" s="344" customFormat="1" ht="12" customHeight="1">
      <c r="A12" s="345"/>
      <c r="B12" s="340" t="s">
        <v>514</v>
      </c>
      <c r="C12" s="341"/>
      <c r="D12" s="342"/>
      <c r="E12" s="624"/>
      <c r="F12" s="343"/>
      <c r="G12" s="343"/>
    </row>
    <row r="13" spans="1:7" s="344" customFormat="1" ht="12.75" customHeight="1">
      <c r="A13" s="345"/>
      <c r="B13" s="340" t="s">
        <v>515</v>
      </c>
      <c r="C13" s="341"/>
      <c r="D13" s="342"/>
      <c r="E13" s="624"/>
      <c r="F13" s="343"/>
      <c r="G13" s="343"/>
    </row>
    <row r="14" spans="1:7" s="344" customFormat="1" ht="12.75" customHeight="1">
      <c r="A14" s="346"/>
      <c r="B14" s="340" t="s">
        <v>516</v>
      </c>
      <c r="C14" s="341"/>
      <c r="D14" s="347"/>
      <c r="E14" s="625"/>
      <c r="F14" s="343"/>
      <c r="G14" s="343" t="str">
        <f>IF(E14="","",F14*E14)</f>
        <v/>
      </c>
    </row>
    <row r="15" spans="1:7" s="344" customFormat="1" ht="12.75" customHeight="1">
      <c r="A15" s="345"/>
      <c r="B15" s="340" t="s">
        <v>517</v>
      </c>
      <c r="C15" s="341"/>
      <c r="D15" s="348"/>
      <c r="E15" s="626"/>
      <c r="F15" s="343"/>
      <c r="G15" s="343" t="str">
        <f>IF(E15="","",F15*E15)</f>
        <v/>
      </c>
    </row>
    <row r="16" spans="1:7" s="344" customFormat="1" ht="23.25" customHeight="1">
      <c r="A16" s="345"/>
      <c r="B16" s="340" t="s">
        <v>518</v>
      </c>
      <c r="C16" s="341"/>
      <c r="D16" s="348"/>
      <c r="E16" s="626"/>
      <c r="F16" s="343"/>
      <c r="G16" s="343" t="str">
        <f>IF(E16="","",F16*E16)</f>
        <v/>
      </c>
    </row>
    <row r="17" spans="1:8" s="344" customFormat="1" ht="12" customHeight="1">
      <c r="A17" s="349"/>
      <c r="B17" s="350" t="s">
        <v>519</v>
      </c>
      <c r="C17" s="351"/>
      <c r="D17" s="352"/>
      <c r="E17" s="627"/>
      <c r="F17" s="343"/>
      <c r="G17" s="343"/>
    </row>
    <row r="18" spans="1:8" s="344" customFormat="1" ht="24.75" customHeight="1">
      <c r="A18" s="349"/>
      <c r="B18" s="353" t="s">
        <v>520</v>
      </c>
      <c r="C18" s="354"/>
      <c r="D18" s="347"/>
      <c r="E18" s="625"/>
      <c r="F18" s="343"/>
      <c r="G18" s="343"/>
      <c r="H18" s="343"/>
    </row>
    <row r="19" spans="1:8" s="344" customFormat="1" ht="12.75" customHeight="1">
      <c r="A19" s="349"/>
      <c r="B19" s="355"/>
      <c r="C19" s="354"/>
      <c r="D19" s="347"/>
      <c r="E19" s="625"/>
      <c r="F19" s="343"/>
      <c r="G19" s="343"/>
      <c r="H19" s="343"/>
    </row>
    <row r="20" spans="1:8" s="344" customFormat="1" ht="12.75" customHeight="1">
      <c r="A20" s="349"/>
      <c r="B20" s="353" t="s">
        <v>505</v>
      </c>
      <c r="C20" s="320">
        <v>3</v>
      </c>
      <c r="D20" s="347"/>
      <c r="E20" s="316">
        <v>0</v>
      </c>
      <c r="F20" s="343"/>
      <c r="G20" s="313">
        <f>C20*E20</f>
        <v>0</v>
      </c>
      <c r="H20" s="343"/>
    </row>
    <row r="21" spans="1:8" s="360" customFormat="1" ht="12.75" customHeight="1">
      <c r="A21" s="356"/>
      <c r="B21" s="357"/>
      <c r="C21" s="320"/>
      <c r="D21" s="358"/>
      <c r="E21" s="316"/>
      <c r="F21" s="359"/>
      <c r="G21" s="313"/>
      <c r="H21" s="359"/>
    </row>
    <row r="22" spans="1:8" s="360" customFormat="1" ht="22.5" customHeight="1">
      <c r="A22" s="311" t="str">
        <f>IF(ISBLANK(B19),IF(ISBLANK(B22),5,CONCATENATE(COUNTA(A$6:$A19)+1,".")))</f>
        <v>2.</v>
      </c>
      <c r="B22" s="361" t="s">
        <v>521</v>
      </c>
      <c r="C22" s="362"/>
      <c r="D22" s="363"/>
      <c r="E22" s="628"/>
      <c r="F22" s="362"/>
      <c r="G22" s="364"/>
    </row>
    <row r="23" spans="1:8" s="360" customFormat="1" ht="10.5" customHeight="1">
      <c r="A23" s="365"/>
      <c r="B23" s="366" t="s">
        <v>522</v>
      </c>
      <c r="C23" s="362"/>
      <c r="D23" s="363"/>
      <c r="E23" s="628"/>
      <c r="F23" s="364"/>
      <c r="G23" s="364"/>
    </row>
    <row r="24" spans="1:8" s="360" customFormat="1" ht="10.5" customHeight="1">
      <c r="A24" s="365"/>
      <c r="B24" s="366" t="s">
        <v>523</v>
      </c>
      <c r="C24" s="362"/>
      <c r="D24" s="363"/>
      <c r="E24" s="628"/>
      <c r="F24" s="364"/>
      <c r="G24" s="364"/>
    </row>
    <row r="25" spans="1:8" s="360" customFormat="1" ht="10.5" customHeight="1">
      <c r="A25" s="365"/>
      <c r="B25" s="366" t="s">
        <v>524</v>
      </c>
      <c r="C25" s="362"/>
      <c r="D25" s="363"/>
      <c r="E25" s="628"/>
      <c r="F25" s="364"/>
      <c r="G25" s="364"/>
    </row>
    <row r="26" spans="1:8" s="360" customFormat="1" ht="10.5" customHeight="1">
      <c r="A26" s="365"/>
      <c r="B26" s="366" t="s">
        <v>525</v>
      </c>
      <c r="C26" s="362"/>
      <c r="D26" s="363"/>
      <c r="E26" s="628"/>
      <c r="F26" s="364"/>
      <c r="G26" s="364"/>
    </row>
    <row r="27" spans="1:8" s="360" customFormat="1" ht="10.5" customHeight="1">
      <c r="A27" s="365"/>
      <c r="B27" s="366" t="s">
        <v>526</v>
      </c>
      <c r="C27" s="362"/>
      <c r="D27" s="363"/>
      <c r="E27" s="628"/>
      <c r="F27" s="364"/>
      <c r="G27" s="364"/>
    </row>
    <row r="28" spans="1:8" s="360" customFormat="1" ht="10.5" customHeight="1">
      <c r="A28" s="365"/>
      <c r="B28" s="366" t="s">
        <v>527</v>
      </c>
      <c r="C28" s="362"/>
      <c r="D28" s="363"/>
      <c r="E28" s="628"/>
      <c r="F28" s="364"/>
      <c r="G28" s="364"/>
    </row>
    <row r="29" spans="1:8" s="360" customFormat="1" ht="10.5" customHeight="1">
      <c r="A29" s="365"/>
      <c r="B29" s="366" t="s">
        <v>528</v>
      </c>
      <c r="C29" s="362"/>
      <c r="D29" s="363"/>
      <c r="E29" s="628"/>
      <c r="F29" s="364"/>
      <c r="G29" s="364"/>
    </row>
    <row r="30" spans="1:8" s="360" customFormat="1" ht="12.75" customHeight="1">
      <c r="A30" s="365"/>
      <c r="B30" s="367" t="s">
        <v>529</v>
      </c>
      <c r="C30" s="362"/>
      <c r="D30" s="363"/>
      <c r="E30" s="628"/>
      <c r="F30" s="368"/>
      <c r="G30" s="368"/>
    </row>
    <row r="31" spans="1:8" s="360" customFormat="1" ht="12.75" customHeight="1">
      <c r="A31" s="365"/>
      <c r="B31" s="367" t="s">
        <v>530</v>
      </c>
      <c r="C31" s="362"/>
      <c r="D31" s="363"/>
      <c r="E31" s="628"/>
      <c r="F31" s="368"/>
      <c r="G31" s="368"/>
    </row>
    <row r="32" spans="1:8" s="360" customFormat="1" ht="12.75" customHeight="1">
      <c r="A32" s="365"/>
      <c r="B32" s="367" t="s">
        <v>531</v>
      </c>
      <c r="C32" s="362"/>
      <c r="D32" s="363"/>
      <c r="E32" s="628"/>
      <c r="F32" s="368"/>
      <c r="G32" s="368"/>
    </row>
    <row r="33" spans="1:8" s="360" customFormat="1" ht="12" customHeight="1">
      <c r="A33" s="365"/>
      <c r="B33" s="369" t="s">
        <v>532</v>
      </c>
      <c r="C33" s="362"/>
      <c r="D33" s="363"/>
      <c r="E33" s="628"/>
      <c r="F33" s="368"/>
      <c r="G33" s="368"/>
    </row>
    <row r="34" spans="1:8" s="360" customFormat="1" ht="12.75" customHeight="1">
      <c r="A34" s="365"/>
      <c r="B34" s="367" t="s">
        <v>533</v>
      </c>
      <c r="C34" s="362"/>
      <c r="D34" s="363"/>
      <c r="E34" s="628"/>
      <c r="F34" s="368"/>
      <c r="G34" s="368"/>
    </row>
    <row r="35" spans="1:8" s="360" customFormat="1" ht="10.5" customHeight="1">
      <c r="A35" s="370"/>
      <c r="B35" s="367" t="s">
        <v>534</v>
      </c>
      <c r="C35" s="362"/>
      <c r="D35" s="363"/>
      <c r="E35" s="628"/>
      <c r="F35" s="368"/>
      <c r="G35" s="368"/>
    </row>
    <row r="36" spans="1:8" s="360" customFormat="1" ht="10.5" customHeight="1">
      <c r="A36" s="365"/>
      <c r="B36" s="367" t="s">
        <v>535</v>
      </c>
      <c r="C36" s="362"/>
      <c r="D36" s="363"/>
      <c r="E36" s="628"/>
      <c r="F36" s="368"/>
      <c r="G36" s="368"/>
    </row>
    <row r="37" spans="1:8" s="360" customFormat="1" ht="12.75" customHeight="1">
      <c r="A37" s="365"/>
      <c r="B37" s="367" t="s">
        <v>536</v>
      </c>
      <c r="C37" s="362"/>
      <c r="D37" s="363"/>
      <c r="E37" s="628"/>
      <c r="F37" s="368"/>
      <c r="G37" s="368"/>
    </row>
    <row r="38" spans="1:8" s="360" customFormat="1" ht="23.25" customHeight="1">
      <c r="A38" s="365"/>
      <c r="B38" s="371" t="s">
        <v>537</v>
      </c>
      <c r="C38" s="362"/>
      <c r="D38" s="363"/>
      <c r="E38" s="629"/>
      <c r="F38" s="372"/>
      <c r="G38" s="364"/>
    </row>
    <row r="39" spans="1:8" s="344" customFormat="1" ht="9.75" customHeight="1">
      <c r="A39" s="349"/>
      <c r="B39" s="373"/>
      <c r="C39" s="320"/>
      <c r="D39" s="347"/>
      <c r="E39" s="316"/>
      <c r="F39" s="343"/>
      <c r="G39" s="313"/>
      <c r="H39" s="343"/>
    </row>
    <row r="40" spans="1:8" s="360" customFormat="1" ht="12.75" customHeight="1">
      <c r="A40" s="356"/>
      <c r="B40" s="353" t="s">
        <v>505</v>
      </c>
      <c r="C40" s="320">
        <v>3</v>
      </c>
      <c r="D40" s="358"/>
      <c r="E40" s="316">
        <v>0</v>
      </c>
      <c r="F40" s="359"/>
      <c r="G40" s="313">
        <f>C40*E40</f>
        <v>0</v>
      </c>
      <c r="H40" s="359"/>
    </row>
    <row r="41" spans="1:8" s="360" customFormat="1" ht="12.75" customHeight="1">
      <c r="A41" s="356"/>
      <c r="B41" s="357"/>
      <c r="C41" s="320"/>
      <c r="D41" s="358"/>
      <c r="E41" s="316"/>
      <c r="F41" s="359"/>
      <c r="G41" s="313"/>
      <c r="H41" s="359"/>
    </row>
    <row r="42" spans="1:8" s="360" customFormat="1" ht="12.75" customHeight="1">
      <c r="A42" s="311" t="str">
        <f>IF(ISBLANK(B39),IF(ISBLANK(B42),5,CONCATENATE(COUNTA(A$6:$A39)+1,".")))</f>
        <v>3.</v>
      </c>
      <c r="B42" s="374" t="s">
        <v>538</v>
      </c>
      <c r="C42" s="362"/>
      <c r="D42" s="363"/>
      <c r="E42" s="628"/>
      <c r="F42" s="362"/>
      <c r="G42" s="364"/>
    </row>
    <row r="43" spans="1:8" s="360" customFormat="1" ht="12.75" customHeight="1">
      <c r="A43" s="365"/>
      <c r="B43" s="371" t="s">
        <v>539</v>
      </c>
      <c r="C43" s="362"/>
      <c r="D43" s="363"/>
      <c r="E43" s="629"/>
      <c r="F43" s="372"/>
      <c r="G43" s="364"/>
    </row>
    <row r="44" spans="1:8" s="360" customFormat="1" ht="12.75" customHeight="1">
      <c r="A44" s="365"/>
      <c r="B44" s="367" t="s">
        <v>540</v>
      </c>
      <c r="C44" s="362"/>
      <c r="D44" s="363"/>
      <c r="E44" s="628"/>
      <c r="F44" s="368"/>
      <c r="G44" s="368"/>
    </row>
    <row r="45" spans="1:8" s="360" customFormat="1" ht="23.25" customHeight="1">
      <c r="A45" s="365"/>
      <c r="B45" s="371" t="s">
        <v>541</v>
      </c>
      <c r="C45" s="362"/>
      <c r="D45" s="363"/>
      <c r="E45" s="629"/>
      <c r="F45" s="372"/>
      <c r="G45" s="364"/>
    </row>
    <row r="46" spans="1:8" s="344" customFormat="1" ht="12.75" customHeight="1">
      <c r="A46" s="349"/>
      <c r="B46" s="373"/>
      <c r="C46" s="320"/>
      <c r="D46" s="347"/>
      <c r="E46" s="316"/>
      <c r="F46" s="343"/>
      <c r="G46" s="313"/>
      <c r="H46" s="343"/>
    </row>
    <row r="47" spans="1:8" s="360" customFormat="1" ht="12.75" customHeight="1">
      <c r="A47" s="356"/>
      <c r="B47" s="353" t="s">
        <v>505</v>
      </c>
      <c r="C47" s="320">
        <v>3</v>
      </c>
      <c r="D47" s="358"/>
      <c r="E47" s="316">
        <v>0</v>
      </c>
      <c r="F47" s="359"/>
      <c r="G47" s="313">
        <f>C47*E47</f>
        <v>0</v>
      </c>
      <c r="H47" s="359"/>
    </row>
    <row r="48" spans="1:8" s="360" customFormat="1" ht="12.75" customHeight="1">
      <c r="A48" s="356"/>
      <c r="B48" s="353"/>
      <c r="C48" s="320"/>
      <c r="D48" s="358"/>
      <c r="E48" s="316"/>
      <c r="F48" s="359"/>
      <c r="G48" s="313"/>
      <c r="H48" s="359"/>
    </row>
    <row r="49" spans="1:8" s="360" customFormat="1" ht="25.5" customHeight="1">
      <c r="A49" s="311" t="str">
        <f>IF(ISBLANK(B46),IF(ISBLANK(B49),5,CONCATENATE(COUNTA(A$6:$A46)+1,".")))</f>
        <v>4.</v>
      </c>
      <c r="B49" s="374" t="s">
        <v>542</v>
      </c>
      <c r="C49" s="362"/>
      <c r="D49" s="363"/>
      <c r="E49" s="628"/>
      <c r="F49" s="362"/>
      <c r="G49" s="364"/>
    </row>
    <row r="50" spans="1:8" s="360" customFormat="1" ht="23.25" customHeight="1">
      <c r="A50" s="365"/>
      <c r="B50" s="371" t="s">
        <v>543</v>
      </c>
      <c r="C50" s="362"/>
      <c r="D50" s="363"/>
      <c r="E50" s="629"/>
      <c r="F50" s="372"/>
      <c r="G50" s="364"/>
    </row>
    <row r="51" spans="1:8" s="360" customFormat="1" ht="23.25" customHeight="1">
      <c r="A51" s="365"/>
      <c r="B51" s="369" t="s">
        <v>544</v>
      </c>
      <c r="C51" s="362"/>
      <c r="D51" s="363"/>
      <c r="E51" s="628"/>
      <c r="F51" s="368"/>
      <c r="G51" s="368"/>
    </row>
    <row r="52" spans="1:8" s="360" customFormat="1" ht="37.5" customHeight="1">
      <c r="A52" s="365"/>
      <c r="B52" s="371" t="s">
        <v>545</v>
      </c>
      <c r="C52" s="362"/>
      <c r="D52" s="363"/>
      <c r="E52" s="629"/>
      <c r="F52" s="372"/>
      <c r="G52" s="364"/>
    </row>
    <row r="53" spans="1:8" s="344" customFormat="1" ht="24" customHeight="1">
      <c r="A53" s="349"/>
      <c r="B53" s="353" t="s">
        <v>546</v>
      </c>
      <c r="C53" s="320"/>
      <c r="D53" s="347"/>
      <c r="E53" s="316"/>
      <c r="F53" s="343"/>
      <c r="G53" s="313"/>
      <c r="H53" s="343"/>
    </row>
    <row r="54" spans="1:8" s="344" customFormat="1" ht="12.75" customHeight="1">
      <c r="A54" s="349"/>
      <c r="B54" s="353"/>
      <c r="C54" s="320"/>
      <c r="D54" s="347"/>
      <c r="E54" s="316"/>
      <c r="F54" s="343"/>
      <c r="G54" s="313"/>
      <c r="H54" s="343"/>
    </row>
    <row r="55" spans="1:8" s="360" customFormat="1" ht="12.75" customHeight="1">
      <c r="A55" s="356"/>
      <c r="B55" s="353" t="s">
        <v>505</v>
      </c>
      <c r="C55" s="320">
        <v>3</v>
      </c>
      <c r="D55" s="358"/>
      <c r="E55" s="316">
        <v>0</v>
      </c>
      <c r="F55" s="359"/>
      <c r="G55" s="313">
        <f>C55*E55</f>
        <v>0</v>
      </c>
      <c r="H55" s="359"/>
    </row>
    <row r="56" spans="1:8" s="360" customFormat="1" ht="12.75" customHeight="1">
      <c r="A56" s="356"/>
      <c r="B56" s="357"/>
      <c r="C56" s="320"/>
      <c r="D56" s="358"/>
      <c r="E56" s="316"/>
      <c r="F56" s="359"/>
      <c r="G56" s="313"/>
      <c r="H56" s="359"/>
    </row>
    <row r="57" spans="1:8" ht="60.75" customHeight="1">
      <c r="A57" s="311" t="str">
        <f>IF(ISBLANK(B54),IF(ISBLANK(B57),5,CONCATENATE(COUNTA(A$6:$A54)+1,".")))</f>
        <v>5.</v>
      </c>
      <c r="B57" s="375" t="s">
        <v>547</v>
      </c>
      <c r="C57" s="320"/>
      <c r="D57" s="295"/>
      <c r="E57" s="316"/>
      <c r="G57" s="313"/>
    </row>
    <row r="58" spans="1:8" ht="9.75" customHeight="1">
      <c r="A58" s="322"/>
      <c r="B58" s="319"/>
      <c r="C58" s="320"/>
      <c r="D58" s="295"/>
      <c r="E58" s="316"/>
      <c r="G58" s="313"/>
    </row>
    <row r="59" spans="1:8" ht="12.75" customHeight="1">
      <c r="A59" s="322"/>
      <c r="B59" s="319" t="s">
        <v>41</v>
      </c>
      <c r="C59" s="320">
        <v>15</v>
      </c>
      <c r="D59" s="295"/>
      <c r="E59" s="316">
        <v>0</v>
      </c>
      <c r="G59" s="313">
        <f>C59*E59</f>
        <v>0</v>
      </c>
    </row>
    <row r="60" spans="1:8" s="360" customFormat="1" ht="12.75" customHeight="1">
      <c r="A60" s="356"/>
      <c r="B60" s="353"/>
      <c r="C60" s="320"/>
      <c r="D60" s="358"/>
      <c r="E60" s="316"/>
      <c r="F60" s="359"/>
      <c r="G60" s="313"/>
      <c r="H60" s="359"/>
    </row>
    <row r="61" spans="1:8" s="310" customFormat="1" ht="216" customHeight="1">
      <c r="A61" s="311" t="str">
        <f>IF(ISBLANK(B58),IF(ISBLANK(B61),5,CONCATENATE(COUNTA(A$6:$A58)+1,".")))</f>
        <v>6.</v>
      </c>
      <c r="B61" s="376" t="s">
        <v>548</v>
      </c>
      <c r="C61" s="377"/>
      <c r="D61" s="328"/>
      <c r="E61" s="385"/>
      <c r="F61" s="378"/>
      <c r="G61" s="328"/>
    </row>
    <row r="62" spans="1:8" s="310" customFormat="1" ht="12.75" customHeight="1">
      <c r="A62" s="379"/>
      <c r="B62" s="377"/>
      <c r="C62" s="380" t="s">
        <v>48</v>
      </c>
      <c r="D62" s="328"/>
      <c r="E62" s="385"/>
      <c r="F62" s="378"/>
      <c r="G62" s="328"/>
    </row>
    <row r="63" spans="1:8" s="310" customFormat="1">
      <c r="A63" s="379"/>
      <c r="B63" s="381" t="s">
        <v>549</v>
      </c>
      <c r="C63" s="377">
        <v>16</v>
      </c>
      <c r="D63" s="377"/>
      <c r="E63" s="385">
        <v>0</v>
      </c>
      <c r="F63" s="382"/>
      <c r="G63" s="313">
        <f>C63*E63</f>
        <v>0</v>
      </c>
    </row>
    <row r="64" spans="1:8" s="310" customFormat="1">
      <c r="A64" s="379"/>
      <c r="B64" s="381" t="s">
        <v>550</v>
      </c>
      <c r="C64" s="377">
        <v>16</v>
      </c>
      <c r="D64" s="377"/>
      <c r="E64" s="385">
        <v>0</v>
      </c>
      <c r="F64" s="382"/>
      <c r="G64" s="313">
        <f>C64*E64</f>
        <v>0</v>
      </c>
    </row>
    <row r="65" spans="1:7" s="310" customFormat="1">
      <c r="A65" s="379"/>
      <c r="B65" s="383"/>
      <c r="C65" s="377"/>
      <c r="D65" s="377"/>
      <c r="E65" s="385"/>
      <c r="F65" s="382"/>
      <c r="G65" s="313"/>
    </row>
    <row r="66" spans="1:7" s="386" customFormat="1" ht="111" customHeight="1">
      <c r="A66" s="311" t="str">
        <f>IF(ISBLANK(B62),IF(ISBLANK(B66),5,CONCATENATE(COUNTA(A$6:$A63)+1,".")))</f>
        <v>7.</v>
      </c>
      <c r="B66" s="384" t="s">
        <v>551</v>
      </c>
      <c r="C66" s="385"/>
      <c r="E66" s="385"/>
      <c r="G66" s="385"/>
    </row>
    <row r="67" spans="1:7" s="386" customFormat="1" ht="12.75" customHeight="1">
      <c r="A67" s="387"/>
      <c r="B67" s="384"/>
      <c r="C67" s="388" t="s">
        <v>48</v>
      </c>
      <c r="E67" s="385"/>
      <c r="G67" s="385"/>
    </row>
    <row r="68" spans="1:7" s="386" customFormat="1" ht="12.75" customHeight="1">
      <c r="A68" s="387"/>
      <c r="B68" s="384" t="s">
        <v>552</v>
      </c>
      <c r="C68" s="385">
        <v>20</v>
      </c>
      <c r="E68" s="389">
        <v>0</v>
      </c>
      <c r="F68" s="390"/>
      <c r="G68" s="313">
        <f>C68*E68</f>
        <v>0</v>
      </c>
    </row>
    <row r="69" spans="1:7" s="390" customFormat="1" ht="11.25" customHeight="1">
      <c r="A69" s="391"/>
      <c r="B69" s="392"/>
      <c r="C69" s="389"/>
      <c r="E69" s="389"/>
      <c r="G69" s="393"/>
    </row>
    <row r="70" spans="1:7" s="396" customFormat="1" ht="48.75" customHeight="1">
      <c r="A70" s="311" t="str">
        <f>IF(ISBLANK(B67),IF(ISBLANK(B70),5,CONCATENATE(COUNTA(A$6:$A67)+1,".")))</f>
        <v>8.</v>
      </c>
      <c r="B70" s="394" t="s">
        <v>553</v>
      </c>
      <c r="C70" s="395"/>
      <c r="E70" s="389"/>
      <c r="F70" s="397"/>
    </row>
    <row r="71" spans="1:7" s="396" customFormat="1" ht="10.5" customHeight="1">
      <c r="A71" s="391"/>
      <c r="B71" s="394"/>
      <c r="C71" s="398"/>
      <c r="E71" s="389"/>
      <c r="F71" s="397"/>
    </row>
    <row r="72" spans="1:7" s="396" customFormat="1" ht="12.75" customHeight="1">
      <c r="A72" s="391"/>
      <c r="B72" s="394" t="s">
        <v>505</v>
      </c>
      <c r="C72" s="395">
        <v>3</v>
      </c>
      <c r="E72" s="389">
        <v>0</v>
      </c>
      <c r="F72" s="397"/>
      <c r="G72" s="313">
        <f>C72*E72</f>
        <v>0</v>
      </c>
    </row>
    <row r="73" spans="1:7" s="396" customFormat="1" ht="12.75" customHeight="1">
      <c r="A73" s="391"/>
      <c r="B73" s="394"/>
      <c r="C73" s="395"/>
      <c r="E73" s="389"/>
      <c r="F73" s="397"/>
      <c r="G73" s="313"/>
    </row>
    <row r="74" spans="1:7" s="310" customFormat="1" ht="23.25" customHeight="1">
      <c r="A74" s="311" t="str">
        <f>IF(ISBLANK(B71),IF(ISBLANK(B74),5,CONCATENATE(COUNTA(A$6:$A71)+1,".")))</f>
        <v>9.</v>
      </c>
      <c r="B74" s="399" t="s">
        <v>554</v>
      </c>
      <c r="C74" s="400"/>
      <c r="E74" s="630"/>
    </row>
    <row r="75" spans="1:7" s="310" customFormat="1">
      <c r="A75" s="324"/>
      <c r="B75" s="399"/>
      <c r="C75" s="400"/>
      <c r="E75" s="630"/>
    </row>
    <row r="76" spans="1:7" s="310" customFormat="1">
      <c r="A76" s="324"/>
      <c r="B76" s="399" t="s">
        <v>505</v>
      </c>
      <c r="C76" s="401">
        <v>3</v>
      </c>
      <c r="D76" s="328"/>
      <c r="E76" s="385">
        <v>0</v>
      </c>
      <c r="F76" s="328"/>
      <c r="G76" s="313">
        <f>C76*E76</f>
        <v>0</v>
      </c>
    </row>
    <row r="77" spans="1:7" s="310" customFormat="1">
      <c r="A77" s="379"/>
      <c r="B77" s="325"/>
      <c r="C77" s="401"/>
      <c r="E77" s="385"/>
      <c r="G77" s="313"/>
    </row>
    <row r="78" spans="1:7" s="310" customFormat="1" ht="25.5" customHeight="1">
      <c r="A78" s="311" t="str">
        <f>IF(ISBLANK(B75),IF(ISBLANK(B78),5,CONCATENATE(COUNTA(A$6:$A75)+1,".")))</f>
        <v>10.</v>
      </c>
      <c r="B78" s="399" t="s">
        <v>555</v>
      </c>
      <c r="C78" s="401"/>
      <c r="E78" s="385"/>
      <c r="G78" s="328"/>
    </row>
    <row r="79" spans="1:7" s="310" customFormat="1">
      <c r="A79" s="379"/>
      <c r="B79" s="399"/>
      <c r="C79" s="401"/>
      <c r="E79" s="385"/>
      <c r="G79" s="328"/>
    </row>
    <row r="80" spans="1:7" s="310" customFormat="1">
      <c r="A80" s="379"/>
      <c r="B80" s="399" t="s">
        <v>36</v>
      </c>
      <c r="C80" s="401">
        <v>6</v>
      </c>
      <c r="E80" s="385">
        <v>0</v>
      </c>
      <c r="G80" s="313">
        <f>C80*E80</f>
        <v>0</v>
      </c>
    </row>
    <row r="81" spans="1:7" ht="12.75" customHeight="1">
      <c r="A81" s="322"/>
      <c r="B81" s="323"/>
      <c r="C81" s="320"/>
      <c r="D81" s="295"/>
      <c r="E81" s="316"/>
      <c r="G81" s="313"/>
    </row>
    <row r="82" spans="1:7" s="310" customFormat="1" ht="34.5" customHeight="1">
      <c r="A82" s="311" t="str">
        <f>IF(ISBLANK(B79),IF(ISBLANK(B82),5,CONCATENATE(COUNTA(A$6:$A79)+1,".")))</f>
        <v>11.</v>
      </c>
      <c r="B82" s="327" t="s">
        <v>506</v>
      </c>
      <c r="C82" s="328"/>
      <c r="E82" s="385"/>
      <c r="G82" s="328"/>
    </row>
    <row r="83" spans="1:7" s="310" customFormat="1">
      <c r="A83" s="379"/>
      <c r="B83" s="328"/>
      <c r="C83" s="377"/>
      <c r="E83" s="631"/>
      <c r="G83" s="328"/>
    </row>
    <row r="84" spans="1:7" s="310" customFormat="1">
      <c r="A84" s="402"/>
      <c r="B84" s="330" t="s">
        <v>507</v>
      </c>
      <c r="C84" s="377"/>
      <c r="E84" s="632"/>
      <c r="G84" s="328">
        <f>0.04*SUM(G5:G81)</f>
        <v>0</v>
      </c>
    </row>
    <row r="85" spans="1:7" s="310" customFormat="1" ht="13.5" thickBot="1">
      <c r="A85" s="332"/>
      <c r="C85" s="309"/>
      <c r="D85" s="309"/>
      <c r="E85" s="589"/>
    </row>
    <row r="86" spans="1:7" s="310" customFormat="1" ht="13.5" thickTop="1">
      <c r="A86" s="333"/>
      <c r="B86" s="334" t="s">
        <v>295</v>
      </c>
      <c r="C86" s="335"/>
      <c r="D86" s="335"/>
      <c r="E86" s="595"/>
      <c r="F86" s="334"/>
      <c r="G86" s="336">
        <f>SUM(G1:G84)</f>
        <v>0</v>
      </c>
    </row>
    <row r="87" spans="1:7">
      <c r="A87" s="337"/>
      <c r="B87" s="338"/>
      <c r="C87" s="301"/>
      <c r="D87" s="301"/>
      <c r="E87" s="585"/>
      <c r="F87" s="294"/>
      <c r="G87" s="294"/>
    </row>
    <row r="88" spans="1:7">
      <c r="A88" s="337"/>
      <c r="B88" s="338"/>
      <c r="C88" s="301"/>
      <c r="D88" s="301"/>
      <c r="E88" s="585"/>
      <c r="F88" s="294"/>
      <c r="G88" s="294"/>
    </row>
    <row r="89" spans="1:7">
      <c r="A89" s="337"/>
      <c r="B89" s="338"/>
      <c r="C89" s="301"/>
      <c r="D89" s="301"/>
      <c r="E89" s="585"/>
      <c r="F89" s="294"/>
      <c r="G89" s="294"/>
    </row>
    <row r="90" spans="1:7">
      <c r="A90" s="337"/>
      <c r="B90" s="338"/>
      <c r="C90" s="301"/>
      <c r="D90" s="301"/>
      <c r="E90" s="585"/>
      <c r="F90" s="294"/>
      <c r="G90" s="294"/>
    </row>
    <row r="91" spans="1:7">
      <c r="A91" s="337"/>
      <c r="B91" s="338"/>
      <c r="C91" s="301"/>
      <c r="D91" s="301"/>
      <c r="E91" s="585"/>
      <c r="F91" s="294"/>
      <c r="G91" s="294"/>
    </row>
    <row r="92" spans="1:7">
      <c r="A92" s="337"/>
      <c r="B92" s="338"/>
      <c r="C92" s="301"/>
      <c r="D92" s="301"/>
      <c r="E92" s="585"/>
      <c r="F92" s="294"/>
      <c r="G92" s="294"/>
    </row>
    <row r="93" spans="1:7">
      <c r="A93" s="337"/>
      <c r="B93" s="338"/>
      <c r="C93" s="301"/>
      <c r="D93" s="301"/>
      <c r="E93" s="585"/>
      <c r="F93" s="294"/>
      <c r="G93" s="294"/>
    </row>
    <row r="94" spans="1:7">
      <c r="A94" s="337"/>
      <c r="B94" s="338"/>
      <c r="C94" s="301"/>
      <c r="D94" s="301"/>
      <c r="E94" s="585"/>
      <c r="F94" s="294"/>
      <c r="G94" s="294"/>
    </row>
    <row r="95" spans="1:7">
      <c r="A95" s="337"/>
      <c r="B95" s="338"/>
      <c r="C95" s="301"/>
      <c r="D95" s="301"/>
      <c r="E95" s="585"/>
      <c r="F95" s="294"/>
      <c r="G95" s="294"/>
    </row>
    <row r="96" spans="1:7">
      <c r="A96" s="337"/>
      <c r="B96" s="338"/>
      <c r="C96" s="301"/>
      <c r="D96" s="301"/>
      <c r="E96" s="585"/>
      <c r="F96" s="294"/>
      <c r="G96" s="294"/>
    </row>
    <row r="97" spans="1:7">
      <c r="A97" s="299"/>
      <c r="B97" s="339"/>
      <c r="C97" s="301"/>
      <c r="D97" s="301"/>
      <c r="E97" s="585"/>
      <c r="F97" s="294"/>
      <c r="G97" s="294"/>
    </row>
  </sheetData>
  <sheetProtection algorithmName="SHA-512" hashValue="+V4MU/wwb0Ss3e6HmxNoJCXCa4nADv2EZJP4j6dOujj5Ygl4kgMQk1qKdWDhrGmQko5fWlkiCjPD+8118uMRPA==" saltValue="4xCM46OYSCW+stj7pZ+pUw=="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87" max="16383" man="1"/>
    <brk id="94" max="16383" man="1"/>
  </rowBreaks>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63"/>
  <sheetViews>
    <sheetView view="pageLayout" zoomScaleNormal="100" zoomScaleSheetLayoutView="100" workbookViewId="0">
      <selection activeCell="E9" sqref="E9"/>
    </sheetView>
  </sheetViews>
  <sheetFormatPr defaultRowHeight="12.75"/>
  <cols>
    <col min="1" max="1" width="8.7109375" style="295" customWidth="1"/>
    <col min="2" max="2" width="39.42578125" style="331" customWidth="1"/>
    <col min="3" max="3" width="9.140625" style="331"/>
    <col min="4" max="4" width="8.85546875" style="331" customWidth="1"/>
    <col min="5" max="5" width="11.7109375" style="597" customWidth="1"/>
    <col min="6" max="6" width="8.85546875" style="295" customWidth="1"/>
    <col min="7" max="7" width="12.7109375" style="295" customWidth="1"/>
    <col min="8" max="16384" width="9.140625" style="314"/>
  </cols>
  <sheetData>
    <row r="1" spans="1:7" s="582" customFormat="1" ht="15">
      <c r="A1" s="287" t="s">
        <v>490</v>
      </c>
      <c r="B1" s="288" t="s">
        <v>491</v>
      </c>
      <c r="C1" s="289"/>
      <c r="D1" s="289"/>
      <c r="E1" s="581"/>
      <c r="F1" s="290"/>
      <c r="G1" s="290"/>
    </row>
    <row r="2" spans="1:7" ht="12.75" customHeight="1">
      <c r="A2" s="291"/>
      <c r="B2" s="292"/>
      <c r="C2" s="293"/>
      <c r="D2" s="293"/>
      <c r="E2" s="583"/>
      <c r="F2" s="294"/>
      <c r="G2" s="294"/>
    </row>
    <row r="3" spans="1:7" s="582" customFormat="1" ht="14.25" customHeight="1">
      <c r="A3" s="291"/>
      <c r="B3" s="296" t="s">
        <v>556</v>
      </c>
      <c r="C3" s="297"/>
      <c r="D3" s="297"/>
      <c r="E3" s="584"/>
      <c r="F3" s="298"/>
      <c r="G3" s="298"/>
    </row>
    <row r="4" spans="1:7" ht="13.5" thickBot="1">
      <c r="A4" s="299"/>
      <c r="B4" s="300" t="s">
        <v>493</v>
      </c>
      <c r="C4" s="294"/>
      <c r="D4" s="294"/>
      <c r="E4" s="585"/>
      <c r="F4" s="294"/>
      <c r="G4" s="294"/>
    </row>
    <row r="5" spans="1:7" ht="18" customHeight="1" thickTop="1" thickBot="1">
      <c r="A5" s="302"/>
      <c r="B5" s="303" t="s">
        <v>494</v>
      </c>
      <c r="C5" s="304" t="s">
        <v>495</v>
      </c>
      <c r="D5" s="305"/>
      <c r="E5" s="587" t="s">
        <v>496</v>
      </c>
      <c r="F5" s="305"/>
      <c r="G5" s="306" t="s">
        <v>497</v>
      </c>
    </row>
    <row r="6" spans="1:7" s="386" customFormat="1" ht="13.5" thickTop="1">
      <c r="A6" s="307"/>
      <c r="B6" s="308"/>
      <c r="C6" s="309"/>
      <c r="D6" s="309"/>
      <c r="E6" s="589"/>
      <c r="F6" s="310"/>
      <c r="G6" s="310"/>
    </row>
    <row r="7" spans="1:7" s="403" customFormat="1" ht="61.5" customHeight="1">
      <c r="A7" s="311" t="str">
        <f>IF(ISBLANK(B6),IF(ISBLANK(B7),5,CONCATENATE(COUNTA(A$6:$A6)+1,".")))</f>
        <v>1.</v>
      </c>
      <c r="B7" s="604" t="s">
        <v>557</v>
      </c>
      <c r="C7" s="328"/>
      <c r="D7" s="328"/>
      <c r="F7" s="328"/>
      <c r="G7" s="359"/>
    </row>
    <row r="8" spans="1:7" s="403" customFormat="1" ht="12">
      <c r="A8" s="324"/>
      <c r="B8" s="604"/>
      <c r="C8" s="328" t="s">
        <v>36</v>
      </c>
      <c r="D8" s="328"/>
      <c r="F8" s="328"/>
      <c r="G8" s="359"/>
    </row>
    <row r="9" spans="1:7" s="403" customFormat="1" ht="12">
      <c r="A9" s="324"/>
      <c r="B9" s="604" t="s">
        <v>558</v>
      </c>
      <c r="C9" s="328">
        <v>1</v>
      </c>
      <c r="D9" s="328"/>
      <c r="E9" s="403">
        <v>0</v>
      </c>
      <c r="F9" s="328"/>
      <c r="G9" s="359">
        <f>C9*E9</f>
        <v>0</v>
      </c>
    </row>
    <row r="10" spans="1:7" s="403" customFormat="1" ht="12">
      <c r="A10" s="324"/>
      <c r="B10" s="605"/>
      <c r="C10" s="328"/>
      <c r="D10" s="328"/>
      <c r="F10" s="328"/>
      <c r="G10" s="359"/>
    </row>
    <row r="11" spans="1:7" s="403" customFormat="1" ht="48.75" customHeight="1">
      <c r="A11" s="311" t="str">
        <f>IF(ISBLANK(B10),IF(ISBLANK(B11),5,CONCATENATE(COUNTA(A$6:$A10)+1,".")))</f>
        <v>2.</v>
      </c>
      <c r="B11" s="604" t="s">
        <v>559</v>
      </c>
      <c r="C11" s="328"/>
      <c r="D11" s="328"/>
      <c r="F11" s="328"/>
      <c r="G11" s="359"/>
    </row>
    <row r="12" spans="1:7" s="403" customFormat="1" ht="12">
      <c r="A12" s="324"/>
      <c r="B12" s="604"/>
      <c r="C12" s="328" t="s">
        <v>36</v>
      </c>
      <c r="D12" s="328"/>
      <c r="F12" s="328"/>
      <c r="G12" s="359"/>
    </row>
    <row r="13" spans="1:7" s="403" customFormat="1" ht="12">
      <c r="A13" s="324"/>
      <c r="B13" s="604" t="s">
        <v>560</v>
      </c>
      <c r="C13" s="328">
        <v>1</v>
      </c>
      <c r="D13" s="328"/>
      <c r="E13" s="403">
        <v>0</v>
      </c>
      <c r="F13" s="328"/>
      <c r="G13" s="359">
        <f>C13*E13</f>
        <v>0</v>
      </c>
    </row>
    <row r="14" spans="1:7" s="404" customFormat="1" ht="12">
      <c r="A14" s="606"/>
      <c r="B14" s="607"/>
      <c r="C14" s="598"/>
      <c r="D14" s="598"/>
      <c r="F14" s="598"/>
      <c r="G14" s="359"/>
    </row>
    <row r="15" spans="1:7" s="591" customFormat="1" ht="60" customHeight="1">
      <c r="A15" s="311" t="str">
        <f>IF(ISBLANK(B14),IF(ISBLANK(B15),5,CONCATENATE(COUNTA(A$6:$A14)+1,".")))</f>
        <v>3.</v>
      </c>
      <c r="B15" s="608" t="s">
        <v>561</v>
      </c>
      <c r="C15" s="328"/>
      <c r="D15" s="599"/>
      <c r="E15" s="590"/>
      <c r="F15" s="599"/>
      <c r="G15" s="600"/>
    </row>
    <row r="16" spans="1:7" s="591" customFormat="1" ht="12" customHeight="1">
      <c r="A16" s="609"/>
      <c r="B16" s="608"/>
      <c r="C16" s="328" t="s">
        <v>36</v>
      </c>
      <c r="D16" s="599"/>
      <c r="E16" s="590"/>
      <c r="F16" s="599"/>
      <c r="G16" s="600"/>
    </row>
    <row r="17" spans="1:7" s="591" customFormat="1" ht="12" customHeight="1">
      <c r="A17" s="609"/>
      <c r="B17" s="608" t="s">
        <v>562</v>
      </c>
      <c r="C17" s="328">
        <v>2</v>
      </c>
      <c r="D17" s="599"/>
      <c r="E17" s="592">
        <v>0</v>
      </c>
      <c r="F17" s="601"/>
      <c r="G17" s="359">
        <f>C17*E17</f>
        <v>0</v>
      </c>
    </row>
    <row r="18" spans="1:7">
      <c r="A18" s="322"/>
      <c r="B18" s="323"/>
      <c r="C18" s="320"/>
      <c r="D18" s="313"/>
      <c r="E18" s="403"/>
      <c r="F18" s="328"/>
      <c r="G18" s="359"/>
    </row>
    <row r="19" spans="1:7" s="593" customFormat="1" ht="72">
      <c r="A19" s="311" t="str">
        <f>IF(ISBLANK(B18),IF(ISBLANK(B19),5,CONCATENATE(COUNTA(A$6:$A18)+1,".")))</f>
        <v>4.</v>
      </c>
      <c r="B19" s="610" t="s">
        <v>563</v>
      </c>
      <c r="C19" s="359"/>
      <c r="D19" s="611"/>
      <c r="E19" s="592"/>
      <c r="F19" s="601"/>
      <c r="G19" s="602"/>
    </row>
    <row r="20" spans="1:7" s="593" customFormat="1" ht="12">
      <c r="A20" s="612"/>
      <c r="B20" s="610"/>
      <c r="C20" s="613"/>
      <c r="D20" s="611"/>
      <c r="E20" s="592"/>
      <c r="F20" s="601"/>
      <c r="G20" s="602"/>
    </row>
    <row r="21" spans="1:7" s="593" customFormat="1" ht="12">
      <c r="A21" s="612"/>
      <c r="B21" s="610" t="s">
        <v>41</v>
      </c>
      <c r="C21" s="598">
        <v>25</v>
      </c>
      <c r="D21" s="614"/>
      <c r="E21" s="592">
        <v>0</v>
      </c>
      <c r="F21" s="601"/>
      <c r="G21" s="359">
        <f>C21*E21</f>
        <v>0</v>
      </c>
    </row>
    <row r="22" spans="1:7" s="593" customFormat="1" ht="12">
      <c r="A22" s="612"/>
      <c r="B22" s="610"/>
      <c r="C22" s="598"/>
      <c r="D22" s="614"/>
      <c r="E22" s="592"/>
      <c r="F22" s="601"/>
      <c r="G22" s="359"/>
    </row>
    <row r="23" spans="1:7" s="386" customFormat="1" ht="60.75" customHeight="1">
      <c r="A23" s="311" t="str">
        <f>IF(ISBLANK(B20),IF(ISBLANK(B23),5,CONCATENATE(COUNTA(A$6:$A20)+1,".")))</f>
        <v>5.</v>
      </c>
      <c r="B23" s="615" t="s">
        <v>564</v>
      </c>
      <c r="C23" s="328"/>
      <c r="D23" s="328"/>
      <c r="E23" s="403"/>
      <c r="F23" s="328"/>
      <c r="G23" s="328"/>
    </row>
    <row r="24" spans="1:7" s="386" customFormat="1">
      <c r="A24" s="379"/>
      <c r="B24" s="330"/>
      <c r="C24" s="616" t="s">
        <v>35</v>
      </c>
      <c r="D24" s="328"/>
      <c r="E24" s="403"/>
      <c r="F24" s="328"/>
      <c r="G24" s="328"/>
    </row>
    <row r="25" spans="1:7" s="386" customFormat="1">
      <c r="A25" s="402"/>
      <c r="B25" s="330" t="s">
        <v>565</v>
      </c>
      <c r="C25" s="328">
        <v>4</v>
      </c>
      <c r="D25" s="328"/>
      <c r="E25" s="403">
        <v>0</v>
      </c>
      <c r="F25" s="328"/>
      <c r="G25" s="359">
        <f>C25*E25</f>
        <v>0</v>
      </c>
    </row>
    <row r="26" spans="1:7" s="591" customFormat="1" ht="12" customHeight="1">
      <c r="A26" s="609"/>
      <c r="B26" s="617"/>
      <c r="C26" s="328"/>
      <c r="D26" s="599"/>
      <c r="E26" s="592"/>
      <c r="F26" s="601"/>
      <c r="G26" s="313"/>
    </row>
    <row r="27" spans="1:7" s="403" customFormat="1" ht="59.25" customHeight="1">
      <c r="A27" s="311" t="str">
        <f>IF(ISBLANK(B26),IF(ISBLANK(B27),5,CONCATENATE(COUNTA(A$6:$A26)+1,".")))</f>
        <v>6.</v>
      </c>
      <c r="B27" s="604" t="s">
        <v>566</v>
      </c>
      <c r="C27" s="328"/>
      <c r="D27" s="328"/>
      <c r="F27" s="328"/>
      <c r="G27" s="359"/>
    </row>
    <row r="28" spans="1:7" s="403" customFormat="1" ht="12">
      <c r="A28" s="324"/>
      <c r="B28" s="604"/>
      <c r="C28" s="328" t="s">
        <v>48</v>
      </c>
      <c r="D28" s="328"/>
      <c r="F28" s="328"/>
      <c r="G28" s="359"/>
    </row>
    <row r="29" spans="1:7" s="386" customFormat="1">
      <c r="A29" s="324"/>
      <c r="B29" s="604" t="s">
        <v>567</v>
      </c>
      <c r="C29" s="328">
        <v>1</v>
      </c>
      <c r="D29" s="328"/>
      <c r="E29" s="321">
        <v>0</v>
      </c>
      <c r="F29" s="328"/>
      <c r="G29" s="313">
        <f>C29*E29</f>
        <v>0</v>
      </c>
    </row>
    <row r="30" spans="1:7" s="403" customFormat="1" ht="12">
      <c r="A30" s="324"/>
      <c r="B30" s="605"/>
      <c r="C30" s="328"/>
      <c r="D30" s="328"/>
      <c r="F30" s="328"/>
      <c r="G30" s="359"/>
    </row>
    <row r="31" spans="1:7" ht="72" customHeight="1">
      <c r="A31" s="311" t="str">
        <f>IF(ISBLANK(B30),IF(ISBLANK(B31),5,CONCATENATE(COUNTA(A$6:$A30)+1,".")))</f>
        <v>7.</v>
      </c>
      <c r="B31" s="319" t="s">
        <v>568</v>
      </c>
      <c r="C31" s="313"/>
      <c r="D31" s="295"/>
      <c r="E31" s="321"/>
      <c r="G31" s="313"/>
    </row>
    <row r="32" spans="1:7" ht="12.75" customHeight="1">
      <c r="A32" s="322"/>
      <c r="B32" s="319"/>
      <c r="C32" s="313"/>
      <c r="D32" s="295"/>
      <c r="E32" s="321"/>
      <c r="G32" s="313"/>
    </row>
    <row r="33" spans="1:7" s="396" customFormat="1" ht="12.75" customHeight="1">
      <c r="A33" s="618"/>
      <c r="B33" s="619" t="s">
        <v>41</v>
      </c>
      <c r="C33" s="398">
        <v>10</v>
      </c>
      <c r="D33" s="398"/>
      <c r="E33" s="396">
        <v>0</v>
      </c>
      <c r="F33" s="398"/>
      <c r="G33" s="313">
        <f>C33*E33</f>
        <v>0</v>
      </c>
    </row>
    <row r="34" spans="1:7" s="386" customFormat="1">
      <c r="A34" s="379"/>
      <c r="B34" s="620"/>
      <c r="C34" s="328"/>
      <c r="D34" s="328"/>
      <c r="E34" s="403"/>
      <c r="F34" s="603"/>
      <c r="G34" s="359"/>
    </row>
    <row r="35" spans="1:7" s="386" customFormat="1" ht="36.75" customHeight="1">
      <c r="A35" s="311" t="str">
        <f>IF(ISBLANK(B34),IF(ISBLANK(B35),5,CONCATENATE(COUNTA(A$6:$A34)+1,".")))</f>
        <v>8.</v>
      </c>
      <c r="B35" s="615" t="s">
        <v>569</v>
      </c>
      <c r="C35" s="328"/>
      <c r="D35" s="328"/>
      <c r="E35" s="403"/>
      <c r="F35" s="328"/>
      <c r="G35" s="328"/>
    </row>
    <row r="36" spans="1:7" s="386" customFormat="1">
      <c r="A36" s="379"/>
      <c r="B36" s="330"/>
      <c r="C36" s="616" t="s">
        <v>36</v>
      </c>
      <c r="D36" s="328"/>
      <c r="E36" s="403"/>
      <c r="F36" s="328"/>
      <c r="G36" s="328"/>
    </row>
    <row r="37" spans="1:7" s="386" customFormat="1">
      <c r="A37" s="402"/>
      <c r="B37" s="330" t="s">
        <v>570</v>
      </c>
      <c r="C37" s="328">
        <v>1</v>
      </c>
      <c r="D37" s="328"/>
      <c r="E37" s="403">
        <v>0</v>
      </c>
      <c r="F37" s="328"/>
      <c r="G37" s="359">
        <f>C37*E37</f>
        <v>0</v>
      </c>
    </row>
    <row r="38" spans="1:7" s="386" customFormat="1">
      <c r="A38" s="379"/>
      <c r="B38" s="620"/>
      <c r="C38" s="328"/>
      <c r="D38" s="328"/>
      <c r="E38" s="403"/>
      <c r="F38" s="603"/>
      <c r="G38" s="359"/>
    </row>
    <row r="39" spans="1:7" s="386" customFormat="1">
      <c r="A39" s="379"/>
      <c r="B39" s="620"/>
      <c r="C39" s="328"/>
      <c r="D39" s="328"/>
      <c r="E39" s="403"/>
      <c r="F39" s="603"/>
      <c r="G39" s="359"/>
    </row>
    <row r="40" spans="1:7" s="386" customFormat="1" ht="70.5" customHeight="1">
      <c r="A40" s="311" t="str">
        <f>IF(ISBLANK(B38),IF(ISBLANK(B40),5,CONCATENATE(COUNTA(A$6:$A38)+1,".")))</f>
        <v>9.</v>
      </c>
      <c r="B40" s="615" t="s">
        <v>571</v>
      </c>
      <c r="C40" s="328"/>
      <c r="D40" s="328"/>
      <c r="E40" s="403"/>
      <c r="F40" s="328"/>
      <c r="G40" s="328"/>
    </row>
    <row r="41" spans="1:7" s="386" customFormat="1">
      <c r="A41" s="379"/>
      <c r="B41" s="330"/>
      <c r="C41" s="616" t="s">
        <v>36</v>
      </c>
      <c r="D41" s="328"/>
      <c r="E41" s="403"/>
      <c r="F41" s="328"/>
      <c r="G41" s="328"/>
    </row>
    <row r="42" spans="1:7" s="386" customFormat="1">
      <c r="A42" s="402"/>
      <c r="B42" s="330" t="s">
        <v>572</v>
      </c>
      <c r="C42" s="328">
        <v>1</v>
      </c>
      <c r="D42" s="328"/>
      <c r="E42" s="403">
        <v>0</v>
      </c>
      <c r="F42" s="328"/>
      <c r="G42" s="359">
        <f>C42*E42</f>
        <v>0</v>
      </c>
    </row>
    <row r="43" spans="1:7" s="386" customFormat="1">
      <c r="A43" s="379"/>
      <c r="B43" s="620"/>
      <c r="C43" s="328"/>
      <c r="D43" s="328"/>
      <c r="E43" s="403"/>
      <c r="F43" s="603"/>
      <c r="G43" s="359"/>
    </row>
    <row r="44" spans="1:7" s="386" customFormat="1" ht="23.25" customHeight="1">
      <c r="A44" s="311" t="str">
        <f>IF(ISBLANK(B43),IF(ISBLANK(B44),5,CONCATENATE(COUNTA(A$6:$A43)+1,".")))</f>
        <v>10.</v>
      </c>
      <c r="B44" s="621" t="s">
        <v>573</v>
      </c>
      <c r="C44" s="401"/>
      <c r="D44" s="328"/>
      <c r="E44" s="403"/>
      <c r="F44" s="328"/>
      <c r="G44" s="328"/>
    </row>
    <row r="45" spans="1:7" s="386" customFormat="1">
      <c r="A45" s="379"/>
      <c r="B45" s="621"/>
      <c r="C45" s="616"/>
      <c r="D45" s="328"/>
      <c r="E45" s="403"/>
      <c r="F45" s="328"/>
      <c r="G45" s="328"/>
    </row>
    <row r="46" spans="1:7" s="386" customFormat="1">
      <c r="A46" s="379"/>
      <c r="B46" s="621" t="s">
        <v>505</v>
      </c>
      <c r="C46" s="401">
        <v>1</v>
      </c>
      <c r="D46" s="328"/>
      <c r="E46" s="403">
        <v>0</v>
      </c>
      <c r="F46" s="328"/>
      <c r="G46" s="359">
        <f>C46*E46</f>
        <v>0</v>
      </c>
    </row>
    <row r="47" spans="1:7" s="386" customFormat="1">
      <c r="A47" s="379"/>
      <c r="B47" s="622"/>
      <c r="C47" s="401"/>
      <c r="D47" s="328"/>
      <c r="E47" s="403"/>
      <c r="F47" s="328"/>
      <c r="G47" s="359"/>
    </row>
    <row r="48" spans="1:7" s="386" customFormat="1" ht="35.25" customHeight="1">
      <c r="A48" s="311" t="str">
        <f>IF(ISBLANK(B47),IF(ISBLANK(B48),5,CONCATENATE(COUNTA(A$6:$A47)+1,".")))</f>
        <v>11.</v>
      </c>
      <c r="B48" s="327" t="s">
        <v>506</v>
      </c>
      <c r="C48" s="310"/>
      <c r="D48" s="310"/>
      <c r="F48" s="310"/>
      <c r="G48" s="310"/>
    </row>
    <row r="49" spans="1:7" s="386" customFormat="1">
      <c r="A49" s="324"/>
      <c r="B49" s="328"/>
      <c r="C49" s="310"/>
      <c r="D49" s="310"/>
      <c r="F49" s="310"/>
      <c r="G49" s="310"/>
    </row>
    <row r="50" spans="1:7" s="386" customFormat="1">
      <c r="A50" s="329"/>
      <c r="B50" s="330" t="s">
        <v>507</v>
      </c>
      <c r="C50" s="310"/>
      <c r="D50" s="310"/>
      <c r="E50" s="314"/>
      <c r="F50" s="310"/>
      <c r="G50" s="328">
        <f>0.04*SUM(G5:G47)</f>
        <v>0</v>
      </c>
    </row>
    <row r="51" spans="1:7" s="386" customFormat="1" ht="13.5" thickBot="1">
      <c r="A51" s="332"/>
      <c r="B51" s="310"/>
      <c r="C51" s="309"/>
      <c r="D51" s="309"/>
      <c r="E51" s="589"/>
      <c r="F51" s="310"/>
      <c r="G51" s="310"/>
    </row>
    <row r="52" spans="1:7" s="386" customFormat="1" ht="13.5" thickTop="1">
      <c r="A52" s="333"/>
      <c r="B52" s="334" t="s">
        <v>295</v>
      </c>
      <c r="C52" s="335"/>
      <c r="D52" s="335"/>
      <c r="E52" s="595"/>
      <c r="F52" s="334"/>
      <c r="G52" s="336">
        <f>SUM(G1:G50)</f>
        <v>0</v>
      </c>
    </row>
    <row r="53" spans="1:7">
      <c r="A53" s="337"/>
      <c r="B53" s="338"/>
      <c r="C53" s="301"/>
      <c r="D53" s="301"/>
      <c r="E53" s="585"/>
      <c r="F53" s="294"/>
      <c r="G53" s="294"/>
    </row>
    <row r="54" spans="1:7">
      <c r="A54" s="337"/>
      <c r="B54" s="338"/>
      <c r="C54" s="301"/>
      <c r="D54" s="301"/>
      <c r="E54" s="585"/>
      <c r="F54" s="294"/>
      <c r="G54" s="294"/>
    </row>
    <row r="55" spans="1:7">
      <c r="A55" s="337"/>
      <c r="B55" s="338"/>
      <c r="C55" s="301"/>
      <c r="D55" s="301"/>
      <c r="E55" s="585"/>
      <c r="F55" s="294"/>
      <c r="G55" s="294"/>
    </row>
    <row r="56" spans="1:7">
      <c r="A56" s="337"/>
      <c r="B56" s="338"/>
      <c r="C56" s="301"/>
      <c r="D56" s="301"/>
      <c r="E56" s="585"/>
      <c r="F56" s="294"/>
      <c r="G56" s="294"/>
    </row>
    <row r="57" spans="1:7">
      <c r="A57" s="337"/>
      <c r="B57" s="338"/>
      <c r="C57" s="301"/>
      <c r="D57" s="301"/>
      <c r="E57" s="585"/>
      <c r="F57" s="294"/>
      <c r="G57" s="294"/>
    </row>
    <row r="58" spans="1:7">
      <c r="A58" s="337"/>
      <c r="B58" s="338"/>
      <c r="C58" s="301"/>
      <c r="D58" s="301"/>
      <c r="E58" s="585"/>
      <c r="F58" s="294"/>
      <c r="G58" s="294"/>
    </row>
    <row r="59" spans="1:7">
      <c r="A59" s="337"/>
      <c r="B59" s="338"/>
      <c r="C59" s="301"/>
      <c r="D59" s="301"/>
      <c r="E59" s="585"/>
      <c r="F59" s="294"/>
      <c r="G59" s="294"/>
    </row>
    <row r="60" spans="1:7">
      <c r="A60" s="337"/>
      <c r="B60" s="338"/>
      <c r="C60" s="301"/>
      <c r="D60" s="301"/>
      <c r="E60" s="585"/>
      <c r="F60" s="294"/>
      <c r="G60" s="294"/>
    </row>
    <row r="61" spans="1:7">
      <c r="A61" s="337"/>
      <c r="B61" s="338"/>
      <c r="C61" s="301"/>
      <c r="D61" s="301"/>
      <c r="E61" s="585"/>
      <c r="F61" s="294"/>
      <c r="G61" s="294"/>
    </row>
    <row r="62" spans="1:7">
      <c r="A62" s="337"/>
      <c r="B62" s="338"/>
      <c r="C62" s="301"/>
      <c r="D62" s="301"/>
      <c r="E62" s="585"/>
      <c r="F62" s="294"/>
      <c r="G62" s="294"/>
    </row>
    <row r="63" spans="1:7">
      <c r="A63" s="299"/>
      <c r="B63" s="339"/>
      <c r="C63" s="301"/>
      <c r="D63" s="301"/>
      <c r="E63" s="585"/>
      <c r="F63" s="294"/>
      <c r="G63" s="294"/>
    </row>
  </sheetData>
  <sheetProtection algorithmName="SHA-512" hashValue="GnwBY+UpU9AlDbY9a7uEPV8YxFvBigPyehOBJ3BC+78/eV1ij9ViCwT5Lwfx/VDkub7ON1Y7/Q7Z7z5/kWyxRA==" saltValue="h0f8DQ4C1YKNY8Sw1wbx9w==" spinCount="100000" sheet="1" objects="1" scenarios="1"/>
  <printOptions gridLines="1"/>
  <pageMargins left="0.78740157480314965" right="0.74803149606299213" top="0.78740157480314965" bottom="0.78740157480314965" header="0.51181102362204722" footer="0.51181102362204722"/>
  <pageSetup paperSize="9" scale="86" firstPageNumber="10" orientation="portrait" useFirstPageNumber="1" r:id="rId1"/>
  <headerFooter alignWithMargins="0">
    <oddHeader>&amp;RList št.:</oddHeader>
    <oddFooter>&amp;L&amp;8JZ STOLP GRADU BREŽICE&amp;R&amp;8Št. načrta 3293/A-20-4</oddFooter>
  </headerFooter>
  <rowBreaks count="2" manualBreakCount="2">
    <brk id="53" max="16383" man="1"/>
    <brk id="60" max="16383"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view="pageLayout" zoomScaleNormal="100" workbookViewId="0">
      <selection activeCell="E4" sqref="E4"/>
    </sheetView>
  </sheetViews>
  <sheetFormatPr defaultColWidth="9.140625" defaultRowHeight="12.75"/>
  <cols>
    <col min="1" max="1" width="3.140625" style="7" customWidth="1"/>
    <col min="2" max="2" width="45.140625" style="7" customWidth="1"/>
    <col min="3" max="3" width="5.28515625" style="7" customWidth="1"/>
    <col min="4" max="4" width="9.140625" style="7" customWidth="1"/>
    <col min="5" max="5" width="11.140625" style="428" customWidth="1"/>
    <col min="6" max="6" width="14.42578125" style="689" customWidth="1"/>
    <col min="7" max="16384" width="9.140625" style="7"/>
  </cols>
  <sheetData>
    <row r="1" spans="1:6">
      <c r="A1" s="37" t="s">
        <v>30</v>
      </c>
      <c r="B1" s="19"/>
      <c r="C1" s="406" t="s">
        <v>217</v>
      </c>
      <c r="D1" s="407" t="s">
        <v>218</v>
      </c>
      <c r="E1" s="429" t="s">
        <v>219</v>
      </c>
      <c r="F1" s="706"/>
    </row>
    <row r="2" spans="1:6">
      <c r="A2" s="423"/>
      <c r="B2" s="20"/>
      <c r="C2" s="430"/>
      <c r="D2" s="432"/>
      <c r="E2" s="431"/>
      <c r="F2" s="718"/>
    </row>
    <row r="3" spans="1:6">
      <c r="A3" s="37" t="s">
        <v>31</v>
      </c>
      <c r="B3" s="437"/>
      <c r="C3" s="19"/>
      <c r="D3" s="19"/>
      <c r="E3" s="733"/>
      <c r="F3" s="732"/>
    </row>
    <row r="4" spans="1:6" ht="89.25">
      <c r="A4" s="408">
        <v>1</v>
      </c>
      <c r="B4" s="15" t="s">
        <v>585</v>
      </c>
      <c r="C4" s="409" t="s">
        <v>32</v>
      </c>
      <c r="D4" s="410">
        <v>1</v>
      </c>
      <c r="E4" s="680">
        <v>0</v>
      </c>
      <c r="F4" s="687">
        <f>D4*E4</f>
        <v>0</v>
      </c>
    </row>
    <row r="5" spans="1:6" ht="25.5">
      <c r="A5" s="411">
        <v>2</v>
      </c>
      <c r="B5" s="16" t="s">
        <v>80</v>
      </c>
      <c r="C5" s="412" t="s">
        <v>32</v>
      </c>
      <c r="D5" s="413">
        <v>1</v>
      </c>
      <c r="E5" s="678">
        <v>0</v>
      </c>
      <c r="F5" s="687">
        <f t="shared" ref="F5:F9" si="0">D5*E5</f>
        <v>0</v>
      </c>
    </row>
    <row r="6" spans="1:6" ht="38.25">
      <c r="A6" s="408">
        <v>3</v>
      </c>
      <c r="B6" s="15" t="s">
        <v>34</v>
      </c>
      <c r="C6" s="409" t="s">
        <v>35</v>
      </c>
      <c r="D6" s="410">
        <v>6</v>
      </c>
      <c r="E6" s="680">
        <v>0</v>
      </c>
      <c r="F6" s="687">
        <f t="shared" si="0"/>
        <v>0</v>
      </c>
    </row>
    <row r="7" spans="1:6" ht="63.75">
      <c r="A7" s="411">
        <v>4</v>
      </c>
      <c r="B7" s="16" t="s">
        <v>586</v>
      </c>
      <c r="C7" s="412" t="s">
        <v>35</v>
      </c>
      <c r="D7" s="413">
        <v>70</v>
      </c>
      <c r="E7" s="678">
        <v>0</v>
      </c>
      <c r="F7" s="687">
        <f t="shared" si="0"/>
        <v>0</v>
      </c>
    </row>
    <row r="8" spans="1:6" ht="25.5">
      <c r="A8" s="408">
        <v>5</v>
      </c>
      <c r="B8" s="15" t="s">
        <v>587</v>
      </c>
      <c r="C8" s="409" t="s">
        <v>35</v>
      </c>
      <c r="D8" s="410">
        <v>200</v>
      </c>
      <c r="E8" s="680">
        <v>0</v>
      </c>
      <c r="F8" s="687">
        <f t="shared" si="0"/>
        <v>0</v>
      </c>
    </row>
    <row r="9" spans="1:6" ht="25.5">
      <c r="A9" s="408">
        <v>6</v>
      </c>
      <c r="B9" s="15" t="s">
        <v>222</v>
      </c>
      <c r="C9" s="409" t="s">
        <v>35</v>
      </c>
      <c r="D9" s="410">
        <v>238</v>
      </c>
      <c r="E9" s="680">
        <v>0</v>
      </c>
      <c r="F9" s="687">
        <f t="shared" si="0"/>
        <v>0</v>
      </c>
    </row>
    <row r="10" spans="1:6">
      <c r="A10" s="435" t="s">
        <v>33</v>
      </c>
      <c r="B10" s="436"/>
      <c r="C10" s="438"/>
      <c r="D10" s="439"/>
      <c r="E10" s="679"/>
      <c r="F10" s="685"/>
    </row>
    <row r="11" spans="1:6" ht="89.25">
      <c r="A11" s="435"/>
      <c r="B11" s="436" t="s">
        <v>229</v>
      </c>
      <c r="C11" s="438"/>
      <c r="D11" s="439"/>
      <c r="E11" s="679"/>
      <c r="F11" s="685"/>
    </row>
    <row r="12" spans="1:6" ht="51">
      <c r="A12" s="411">
        <v>6</v>
      </c>
      <c r="B12" s="16" t="s">
        <v>154</v>
      </c>
      <c r="C12" s="412" t="s">
        <v>35</v>
      </c>
      <c r="D12" s="413">
        <v>2</v>
      </c>
      <c r="E12" s="678">
        <v>0</v>
      </c>
      <c r="F12" s="684">
        <f t="shared" ref="F12:F18" si="1">AVERAGE(D12*E12)</f>
        <v>0</v>
      </c>
    </row>
    <row r="13" spans="1:6" ht="51">
      <c r="A13" s="408">
        <v>7</v>
      </c>
      <c r="B13" s="15" t="s">
        <v>155</v>
      </c>
      <c r="C13" s="409" t="s">
        <v>36</v>
      </c>
      <c r="D13" s="410">
        <v>1</v>
      </c>
      <c r="E13" s="680">
        <v>0</v>
      </c>
      <c r="F13" s="687">
        <f t="shared" si="1"/>
        <v>0</v>
      </c>
    </row>
    <row r="14" spans="1:6" ht="63.75">
      <c r="A14" s="408">
        <v>8</v>
      </c>
      <c r="B14" s="15" t="s">
        <v>156</v>
      </c>
      <c r="C14" s="409" t="s">
        <v>36</v>
      </c>
      <c r="D14" s="410">
        <v>1</v>
      </c>
      <c r="E14" s="680">
        <v>0</v>
      </c>
      <c r="F14" s="687">
        <f t="shared" si="1"/>
        <v>0</v>
      </c>
    </row>
    <row r="15" spans="1:6" ht="76.5">
      <c r="A15" s="417">
        <v>9</v>
      </c>
      <c r="B15" s="17" t="s">
        <v>233</v>
      </c>
      <c r="C15" s="418" t="s">
        <v>40</v>
      </c>
      <c r="D15" s="419">
        <v>0.6</v>
      </c>
      <c r="E15" s="679">
        <v>0</v>
      </c>
      <c r="F15" s="685">
        <f>(D15*E15)</f>
        <v>0</v>
      </c>
    </row>
    <row r="16" spans="1:6" ht="76.5">
      <c r="A16" s="408">
        <v>10</v>
      </c>
      <c r="B16" s="15" t="s">
        <v>246</v>
      </c>
      <c r="C16" s="409" t="s">
        <v>32</v>
      </c>
      <c r="D16" s="410">
        <v>1</v>
      </c>
      <c r="E16" s="680">
        <v>0</v>
      </c>
      <c r="F16" s="687">
        <f>(D16*E16)</f>
        <v>0</v>
      </c>
    </row>
    <row r="17" spans="1:6" ht="76.5">
      <c r="A17" s="408">
        <v>11</v>
      </c>
      <c r="B17" s="15" t="s">
        <v>581</v>
      </c>
      <c r="C17" s="409" t="s">
        <v>32</v>
      </c>
      <c r="D17" s="410">
        <v>14</v>
      </c>
      <c r="E17" s="680">
        <v>0</v>
      </c>
      <c r="F17" s="687">
        <f t="shared" si="1"/>
        <v>0</v>
      </c>
    </row>
    <row r="18" spans="1:6" ht="76.5">
      <c r="A18" s="408">
        <v>12</v>
      </c>
      <c r="B18" s="15" t="s">
        <v>582</v>
      </c>
      <c r="C18" s="409" t="s">
        <v>32</v>
      </c>
      <c r="D18" s="410">
        <v>9</v>
      </c>
      <c r="E18" s="680">
        <v>0</v>
      </c>
      <c r="F18" s="687">
        <f t="shared" si="1"/>
        <v>0</v>
      </c>
    </row>
    <row r="19" spans="1:6" ht="76.5">
      <c r="A19" s="408">
        <v>13</v>
      </c>
      <c r="B19" s="15" t="s">
        <v>583</v>
      </c>
      <c r="C19" s="409" t="s">
        <v>32</v>
      </c>
      <c r="D19" s="410">
        <v>13</v>
      </c>
      <c r="E19" s="680">
        <v>0</v>
      </c>
      <c r="F19" s="687">
        <f t="shared" ref="F19:F20" si="2">AVERAGE(D19*E19)</f>
        <v>0</v>
      </c>
    </row>
    <row r="20" spans="1:6" ht="76.5">
      <c r="A20" s="408">
        <v>14</v>
      </c>
      <c r="B20" s="15" t="s">
        <v>584</v>
      </c>
      <c r="C20" s="409" t="s">
        <v>32</v>
      </c>
      <c r="D20" s="410">
        <v>9</v>
      </c>
      <c r="E20" s="680">
        <v>0</v>
      </c>
      <c r="F20" s="687">
        <f t="shared" si="2"/>
        <v>0</v>
      </c>
    </row>
    <row r="21" spans="1:6" ht="63.75">
      <c r="A21" s="408">
        <v>15</v>
      </c>
      <c r="B21" s="15" t="s">
        <v>580</v>
      </c>
      <c r="C21" s="409" t="s">
        <v>32</v>
      </c>
      <c r="D21" s="410">
        <v>3</v>
      </c>
      <c r="E21" s="680">
        <v>0</v>
      </c>
      <c r="F21" s="687">
        <f t="shared" ref="F21" si="3">AVERAGE(D21*E21)</f>
        <v>0</v>
      </c>
    </row>
    <row r="22" spans="1:6" ht="63.75">
      <c r="A22" s="408">
        <v>16</v>
      </c>
      <c r="B22" s="15" t="s">
        <v>157</v>
      </c>
      <c r="C22" s="409" t="s">
        <v>35</v>
      </c>
      <c r="D22" s="410">
        <v>2</v>
      </c>
      <c r="E22" s="680">
        <v>0</v>
      </c>
      <c r="F22" s="687">
        <f t="shared" ref="F22" si="4">AVERAGE(D22*E22)</f>
        <v>0</v>
      </c>
    </row>
    <row r="23" spans="1:6" ht="63.75">
      <c r="A23" s="408">
        <v>17</v>
      </c>
      <c r="B23" s="15" t="s">
        <v>158</v>
      </c>
      <c r="C23" s="409" t="s">
        <v>35</v>
      </c>
      <c r="D23" s="410">
        <v>65</v>
      </c>
      <c r="E23" s="680">
        <v>0</v>
      </c>
      <c r="F23" s="687">
        <f t="shared" ref="F23" si="5">AVERAGE(D23*E23)</f>
        <v>0</v>
      </c>
    </row>
    <row r="24" spans="1:6">
      <c r="E24" s="681"/>
      <c r="F24" s="688">
        <f>SUM(F4:F23)</f>
        <v>0</v>
      </c>
    </row>
  </sheetData>
  <sheetProtection algorithmName="SHA-512" hashValue="EW8gBDdO/zDWOVT0MxX8NmAyT6TajQe4HqQrp6UfldNfm46Ba6mWMx0OLNZ/vMERSJ0qvyOEwr7AmCdXtFQJIQ==" saltValue="9L/oc5YH7JjuN5DAQOfcIg==" spinCount="100000" sheet="1" objects="1" scenarios="1"/>
  <pageMargins left="0.70866141732283472" right="0.39370078740157483" top="0.74803149606299213" bottom="0.74803149606299213" header="0.31496062992125984" footer="0.31496062992125984"/>
  <pageSetup paperSize="9" orientation="portrait" r:id="rId1"/>
  <headerFooter>
    <oddHeader>&amp;L&amp;"Arial Black,Običajno"&amp;16&amp;K04+038region</oddHeader>
    <oddFooter>&amp;A&amp;RStran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8"/>
  <sheetViews>
    <sheetView view="pageLayout" topLeftCell="A2" zoomScaleNormal="100" workbookViewId="0">
      <selection activeCell="E3" sqref="E3"/>
    </sheetView>
  </sheetViews>
  <sheetFormatPr defaultColWidth="9.140625" defaultRowHeight="12.75"/>
  <cols>
    <col min="1" max="1" width="3.42578125" style="7" customWidth="1"/>
    <col min="2" max="2" width="45.140625" style="7" customWidth="1"/>
    <col min="3" max="3" width="5" style="7" customWidth="1"/>
    <col min="4" max="4" width="8.85546875" style="7" customWidth="1"/>
    <col min="5" max="5" width="11.28515625" style="428" customWidth="1"/>
    <col min="6" max="6" width="10.5703125" style="689" customWidth="1"/>
    <col min="7" max="16384" width="9.140625" style="7"/>
  </cols>
  <sheetData>
    <row r="1" spans="1:6">
      <c r="A1" s="37" t="s">
        <v>24</v>
      </c>
      <c r="B1" s="421"/>
      <c r="C1" s="406" t="s">
        <v>217</v>
      </c>
      <c r="D1" s="406" t="s">
        <v>218</v>
      </c>
      <c r="E1" s="429" t="s">
        <v>219</v>
      </c>
      <c r="F1" s="682" t="s">
        <v>215</v>
      </c>
    </row>
    <row r="2" spans="1:6">
      <c r="A2" s="423"/>
      <c r="B2" s="424"/>
      <c r="C2" s="430"/>
      <c r="D2" s="430"/>
      <c r="E2" s="431"/>
      <c r="F2" s="683" t="s">
        <v>216</v>
      </c>
    </row>
    <row r="3" spans="1:6" ht="127.5">
      <c r="A3" s="408">
        <v>1</v>
      </c>
      <c r="B3" s="15" t="s">
        <v>577</v>
      </c>
      <c r="C3" s="409" t="s">
        <v>36</v>
      </c>
      <c r="D3" s="410">
        <v>5</v>
      </c>
      <c r="E3" s="680">
        <v>0</v>
      </c>
      <c r="F3" s="687">
        <f t="shared" ref="F3" si="0">AVERAGE(D3*E3)</f>
        <v>0</v>
      </c>
    </row>
    <row r="4" spans="1:6" ht="153">
      <c r="A4" s="414">
        <v>2</v>
      </c>
      <c r="B4" s="38" t="s">
        <v>159</v>
      </c>
      <c r="C4" s="415"/>
      <c r="D4" s="416"/>
      <c r="E4" s="426"/>
      <c r="F4" s="686"/>
    </row>
    <row r="5" spans="1:6">
      <c r="A5" s="414"/>
      <c r="B5" s="38" t="s">
        <v>38</v>
      </c>
      <c r="C5" s="415" t="s">
        <v>35</v>
      </c>
      <c r="D5" s="416">
        <v>13</v>
      </c>
      <c r="E5" s="426">
        <v>0</v>
      </c>
      <c r="F5" s="686">
        <f>AVERAGE(D5*E5)</f>
        <v>0</v>
      </c>
    </row>
    <row r="6" spans="1:6">
      <c r="A6" s="414"/>
      <c r="B6" s="38" t="s">
        <v>39</v>
      </c>
      <c r="C6" s="415" t="s">
        <v>40</v>
      </c>
      <c r="D6" s="416">
        <v>1.6</v>
      </c>
      <c r="E6" s="426">
        <v>0</v>
      </c>
      <c r="F6" s="686">
        <f>AVERAGE(D6*E6)</f>
        <v>0</v>
      </c>
    </row>
    <row r="7" spans="1:6">
      <c r="A7" s="414"/>
      <c r="B7" s="38" t="s">
        <v>578</v>
      </c>
      <c r="C7" s="415" t="s">
        <v>41</v>
      </c>
      <c r="D7" s="416">
        <v>48</v>
      </c>
      <c r="E7" s="426">
        <v>0</v>
      </c>
      <c r="F7" s="686">
        <f>AVERAGE(D7*E7)</f>
        <v>0</v>
      </c>
    </row>
    <row r="8" spans="1:6">
      <c r="A8" s="417"/>
      <c r="B8" s="17" t="s">
        <v>579</v>
      </c>
      <c r="C8" s="418" t="s">
        <v>41</v>
      </c>
      <c r="D8" s="419">
        <v>256</v>
      </c>
      <c r="E8" s="679">
        <v>0</v>
      </c>
      <c r="F8" s="685">
        <f>AVERAGE(D8*E8)</f>
        <v>0</v>
      </c>
    </row>
    <row r="9" spans="1:6" ht="140.25">
      <c r="A9" s="411">
        <v>3</v>
      </c>
      <c r="B9" s="16" t="s">
        <v>160</v>
      </c>
      <c r="C9" s="412"/>
      <c r="D9" s="413"/>
      <c r="E9" s="678"/>
      <c r="F9" s="684"/>
    </row>
    <row r="10" spans="1:6">
      <c r="A10" s="414"/>
      <c r="B10" s="38" t="s">
        <v>38</v>
      </c>
      <c r="C10" s="415" t="s">
        <v>35</v>
      </c>
      <c r="D10" s="416">
        <v>10</v>
      </c>
      <c r="E10" s="426">
        <v>0</v>
      </c>
      <c r="F10" s="686">
        <f>AVERAGE(D10*E10)</f>
        <v>0</v>
      </c>
    </row>
    <row r="11" spans="1:6">
      <c r="A11" s="414"/>
      <c r="B11" s="38" t="s">
        <v>39</v>
      </c>
      <c r="C11" s="415" t="s">
        <v>40</v>
      </c>
      <c r="D11" s="416">
        <v>1.5</v>
      </c>
      <c r="E11" s="426">
        <v>0</v>
      </c>
      <c r="F11" s="686">
        <f>AVERAGE(D11*E11)</f>
        <v>0</v>
      </c>
    </row>
    <row r="12" spans="1:6">
      <c r="A12" s="414"/>
      <c r="B12" s="38" t="s">
        <v>578</v>
      </c>
      <c r="C12" s="415" t="s">
        <v>41</v>
      </c>
      <c r="D12" s="416">
        <v>48</v>
      </c>
      <c r="E12" s="426">
        <v>0</v>
      </c>
      <c r="F12" s="686">
        <f>AVERAGE(D12*E12)</f>
        <v>0</v>
      </c>
    </row>
    <row r="13" spans="1:6">
      <c r="A13" s="417"/>
      <c r="B13" s="17" t="s">
        <v>579</v>
      </c>
      <c r="C13" s="418" t="s">
        <v>41</v>
      </c>
      <c r="D13" s="419">
        <v>137</v>
      </c>
      <c r="E13" s="679">
        <v>0</v>
      </c>
      <c r="F13" s="685">
        <f>AVERAGE(D13*E13)</f>
        <v>0</v>
      </c>
    </row>
    <row r="14" spans="1:6" ht="25.5">
      <c r="A14" s="411">
        <v>4</v>
      </c>
      <c r="B14" s="16" t="s">
        <v>161</v>
      </c>
      <c r="C14" s="412"/>
      <c r="D14" s="413"/>
      <c r="E14" s="727">
        <v>4212</v>
      </c>
      <c r="F14" s="729"/>
    </row>
    <row r="15" spans="1:6">
      <c r="A15" s="414"/>
      <c r="B15" s="38" t="s">
        <v>162</v>
      </c>
      <c r="C15" s="415" t="s">
        <v>37</v>
      </c>
      <c r="D15" s="416">
        <v>32</v>
      </c>
      <c r="E15" s="426">
        <v>0</v>
      </c>
      <c r="F15" s="686">
        <f t="shared" ref="F15" si="1">AVERAGE(D15*E15)</f>
        <v>0</v>
      </c>
    </row>
    <row r="16" spans="1:6">
      <c r="A16" s="417"/>
      <c r="B16" s="17" t="s">
        <v>42</v>
      </c>
      <c r="C16" s="418"/>
      <c r="D16" s="419">
        <v>0.2</v>
      </c>
      <c r="E16" s="679">
        <v>0</v>
      </c>
      <c r="F16" s="685">
        <f>(D16*E16)</f>
        <v>0</v>
      </c>
    </row>
    <row r="17" spans="1:6">
      <c r="A17" s="425"/>
      <c r="B17" s="38"/>
      <c r="C17" s="415"/>
      <c r="D17" s="416"/>
      <c r="E17" s="728"/>
      <c r="F17" s="730">
        <f>SUM(F3:F16)</f>
        <v>0</v>
      </c>
    </row>
    <row r="18" spans="1:6">
      <c r="A18" s="425"/>
      <c r="B18" s="38"/>
      <c r="C18" s="415"/>
      <c r="D18" s="416"/>
      <c r="E18" s="426"/>
      <c r="F18" s="731"/>
    </row>
    <row r="19" spans="1:6">
      <c r="A19" s="425"/>
      <c r="B19" s="38"/>
      <c r="C19" s="415"/>
      <c r="D19" s="416"/>
      <c r="E19" s="426"/>
      <c r="F19" s="731"/>
    </row>
    <row r="20" spans="1:6">
      <c r="A20" s="425"/>
      <c r="B20" s="38"/>
      <c r="C20" s="415"/>
      <c r="D20" s="416"/>
      <c r="E20" s="426"/>
      <c r="F20" s="731"/>
    </row>
    <row r="21" spans="1:6">
      <c r="A21" s="425"/>
      <c r="B21" s="38"/>
      <c r="C21" s="415"/>
      <c r="D21" s="416"/>
      <c r="E21" s="426"/>
      <c r="F21" s="731"/>
    </row>
    <row r="22" spans="1:6">
      <c r="A22" s="425"/>
      <c r="B22" s="38"/>
      <c r="C22" s="415"/>
      <c r="D22" s="416"/>
      <c r="E22" s="426"/>
      <c r="F22" s="731"/>
    </row>
    <row r="23" spans="1:6">
      <c r="A23" s="425"/>
      <c r="B23" s="38"/>
      <c r="C23" s="415"/>
      <c r="D23" s="416"/>
      <c r="E23" s="426"/>
      <c r="F23" s="731"/>
    </row>
    <row r="24" spans="1:6">
      <c r="A24" s="425"/>
      <c r="B24" s="38"/>
      <c r="C24" s="415"/>
      <c r="D24" s="416"/>
      <c r="E24" s="426"/>
      <c r="F24" s="731"/>
    </row>
    <row r="25" spans="1:6">
      <c r="A25" s="425"/>
      <c r="B25" s="38"/>
      <c r="C25" s="415"/>
      <c r="D25" s="416"/>
      <c r="E25" s="426"/>
      <c r="F25" s="731"/>
    </row>
    <row r="26" spans="1:6">
      <c r="A26" s="425"/>
      <c r="B26" s="38"/>
      <c r="C26" s="415"/>
      <c r="D26" s="416"/>
      <c r="E26" s="426"/>
      <c r="F26" s="731"/>
    </row>
    <row r="27" spans="1:6">
      <c r="A27" s="425"/>
      <c r="B27" s="38"/>
      <c r="C27" s="415"/>
      <c r="D27" s="416"/>
      <c r="E27" s="426"/>
      <c r="F27" s="731"/>
    </row>
    <row r="28" spans="1:6">
      <c r="A28" s="425"/>
      <c r="B28" s="38"/>
      <c r="C28" s="415"/>
      <c r="D28" s="416"/>
      <c r="E28" s="426"/>
      <c r="F28" s="731"/>
    </row>
    <row r="29" spans="1:6">
      <c r="A29" s="425"/>
      <c r="B29" s="38"/>
      <c r="C29" s="415"/>
      <c r="D29" s="416"/>
      <c r="E29" s="426"/>
      <c r="F29" s="731"/>
    </row>
    <row r="30" spans="1:6">
      <c r="A30" s="425"/>
      <c r="B30" s="38"/>
      <c r="C30" s="415"/>
      <c r="D30" s="416"/>
      <c r="E30" s="426"/>
      <c r="F30" s="731"/>
    </row>
    <row r="31" spans="1:6">
      <c r="A31" s="425"/>
      <c r="B31" s="38"/>
      <c r="C31" s="415"/>
      <c r="D31" s="416"/>
      <c r="E31" s="426"/>
      <c r="F31" s="731"/>
    </row>
    <row r="32" spans="1:6">
      <c r="A32" s="425"/>
      <c r="B32" s="38"/>
      <c r="C32" s="415"/>
      <c r="D32" s="416"/>
      <c r="E32" s="426"/>
      <c r="F32" s="731"/>
    </row>
    <row r="33" spans="1:6">
      <c r="A33" s="425"/>
      <c r="B33" s="38"/>
      <c r="C33" s="415"/>
      <c r="D33" s="416"/>
      <c r="E33" s="426"/>
      <c r="F33" s="731"/>
    </row>
    <row r="34" spans="1:6">
      <c r="A34" s="425"/>
      <c r="B34" s="38"/>
      <c r="C34" s="415"/>
      <c r="D34" s="416"/>
      <c r="E34" s="426"/>
      <c r="F34" s="731"/>
    </row>
    <row r="35" spans="1:6">
      <c r="A35" s="425"/>
      <c r="B35" s="38"/>
      <c r="C35" s="415"/>
      <c r="D35" s="416"/>
      <c r="E35" s="426"/>
      <c r="F35" s="731"/>
    </row>
    <row r="36" spans="1:6">
      <c r="A36" s="425"/>
      <c r="B36" s="38"/>
      <c r="C36" s="415"/>
      <c r="D36" s="416"/>
      <c r="E36" s="426"/>
      <c r="F36" s="731"/>
    </row>
    <row r="37" spans="1:6">
      <c r="A37" s="425"/>
      <c r="B37" s="38"/>
      <c r="C37" s="415"/>
      <c r="D37" s="416"/>
      <c r="E37" s="426"/>
      <c r="F37" s="731"/>
    </row>
    <row r="38" spans="1:6">
      <c r="F38" s="717"/>
    </row>
  </sheetData>
  <sheetProtection algorithmName="SHA-512" hashValue="Pr1sgdqGu4uZPBZPh5l2Ok3ZwMcDbjTaZMQDEnpgMt6Sm9Q4F9Ax2v/WTJjZwc7s/mlYWEuJ8msqyamQuzm83A==" saltValue="m+u+pgi/M0ociMRzHHlAdA==" spinCount="100000" sheet="1" objects="1" scenarios="1"/>
  <pageMargins left="0.7" right="0.22916666666666666" top="0.75" bottom="0.75" header="0.3" footer="0.3"/>
  <pageSetup paperSize="9" orientation="portrait" r:id="rId1"/>
  <headerFooter>
    <oddHeader>&amp;L&amp;"Arial Black,Običajno"&amp;16&amp;K04+036region</oddHeader>
    <oddFooter>&amp;C&amp;A&amp;RStran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view="pageLayout" zoomScaleNormal="100" workbookViewId="0">
      <selection activeCell="E3" sqref="E3"/>
    </sheetView>
  </sheetViews>
  <sheetFormatPr defaultColWidth="9.140625" defaultRowHeight="12.75"/>
  <cols>
    <col min="1" max="1" width="3.5703125" style="7" customWidth="1"/>
    <col min="2" max="2" width="45.140625" style="7" customWidth="1"/>
    <col min="3" max="3" width="5.140625" style="7" customWidth="1"/>
    <col min="4" max="4" width="10.140625" style="7" customWidth="1"/>
    <col min="5" max="5" width="10.7109375" style="428" customWidth="1"/>
    <col min="6" max="6" width="10.85546875" style="689" customWidth="1"/>
    <col min="7" max="16384" width="9.140625" style="7"/>
  </cols>
  <sheetData>
    <row r="1" spans="1:6">
      <c r="A1" s="37" t="s">
        <v>43</v>
      </c>
      <c r="B1" s="421"/>
      <c r="C1" s="407" t="s">
        <v>217</v>
      </c>
      <c r="D1" s="406" t="s">
        <v>218</v>
      </c>
      <c r="E1" s="676" t="s">
        <v>219</v>
      </c>
      <c r="F1" s="682"/>
    </row>
    <row r="2" spans="1:6" ht="15" customHeight="1">
      <c r="A2" s="423"/>
      <c r="B2" s="424"/>
      <c r="C2" s="432"/>
      <c r="D2" s="430"/>
      <c r="E2" s="677"/>
      <c r="F2" s="683"/>
    </row>
    <row r="3" spans="1:6" ht="51">
      <c r="A3" s="417">
        <v>1</v>
      </c>
      <c r="B3" s="405" t="s">
        <v>230</v>
      </c>
      <c r="C3" s="418" t="s">
        <v>35</v>
      </c>
      <c r="D3" s="410">
        <v>10</v>
      </c>
      <c r="E3" s="679">
        <v>0</v>
      </c>
      <c r="F3" s="687">
        <f>AVERAGE(D3*E3)</f>
        <v>0</v>
      </c>
    </row>
    <row r="4" spans="1:6">
      <c r="E4" s="726"/>
      <c r="F4" s="713">
        <f>SUM(F3:F3)</f>
        <v>0</v>
      </c>
    </row>
  </sheetData>
  <sheetProtection algorithmName="SHA-512" hashValue="1O3NUb1lVWEkLTAqW9vhuRAnN0RAM7YmW7i+NNRVvA36bh9UN8YIOOS5FGJmEJ5Vs41TsU02EZ8kHEijmWmXcQ==" saltValue="Ex35PCSfIaVf+O7OBmOqRg==" spinCount="100000" sheet="1" objects="1" scenarios="1"/>
  <pageMargins left="0.7" right="0.28125" top="0.75" bottom="0.75" header="0.3" footer="0.3"/>
  <pageSetup paperSize="9" orientation="portrait" r:id="rId1"/>
  <headerFooter>
    <oddHeader>&amp;L&amp;"Arial Black,Običajno"&amp;16&amp;K04+037region</oddHeader>
    <oddFooter>&amp;A&amp;RStran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2"/>
  <sheetViews>
    <sheetView view="pageLayout" zoomScaleNormal="100" workbookViewId="0">
      <selection activeCell="E3" sqref="E3"/>
    </sheetView>
  </sheetViews>
  <sheetFormatPr defaultColWidth="9.140625" defaultRowHeight="12.75"/>
  <cols>
    <col min="1" max="1" width="2.85546875" style="7" customWidth="1"/>
    <col min="2" max="2" width="45.140625" style="7" customWidth="1"/>
    <col min="3" max="3" width="5.140625" style="7" customWidth="1"/>
    <col min="4" max="4" width="8.7109375" style="7" customWidth="1"/>
    <col min="5" max="5" width="11.5703125" style="428" customWidth="1"/>
    <col min="6" max="6" width="10.85546875" style="689" customWidth="1"/>
    <col min="7" max="16384" width="9.140625" style="7"/>
  </cols>
  <sheetData>
    <row r="1" spans="1:6">
      <c r="A1" s="37" t="s">
        <v>26</v>
      </c>
      <c r="B1" s="19"/>
      <c r="C1" s="406" t="s">
        <v>217</v>
      </c>
      <c r="D1" s="407" t="s">
        <v>218</v>
      </c>
      <c r="E1" s="429" t="s">
        <v>219</v>
      </c>
      <c r="F1" s="706"/>
    </row>
    <row r="2" spans="1:6">
      <c r="A2" s="423"/>
      <c r="B2" s="20"/>
      <c r="C2" s="430"/>
      <c r="D2" s="432"/>
      <c r="E2" s="431"/>
      <c r="F2" s="718"/>
    </row>
    <row r="3" spans="1:6" ht="52.5" customHeight="1">
      <c r="A3" s="408">
        <v>1</v>
      </c>
      <c r="B3" s="15" t="s">
        <v>576</v>
      </c>
      <c r="C3" s="409" t="s">
        <v>35</v>
      </c>
      <c r="D3" s="410">
        <v>725</v>
      </c>
      <c r="E3" s="680">
        <v>0</v>
      </c>
      <c r="F3" s="687">
        <f t="shared" ref="F3:F8" si="0">AVERAGE(D3*E3)</f>
        <v>0</v>
      </c>
    </row>
    <row r="4" spans="1:6" ht="38.25">
      <c r="A4" s="408">
        <v>2</v>
      </c>
      <c r="B4" s="15" t="s">
        <v>163</v>
      </c>
      <c r="C4" s="409" t="s">
        <v>35</v>
      </c>
      <c r="D4" s="410">
        <v>725</v>
      </c>
      <c r="E4" s="680">
        <v>0</v>
      </c>
      <c r="F4" s="687">
        <f t="shared" si="0"/>
        <v>0</v>
      </c>
    </row>
    <row r="5" spans="1:6" ht="25.5">
      <c r="A5" s="408">
        <v>3</v>
      </c>
      <c r="B5" s="15" t="s">
        <v>164</v>
      </c>
      <c r="C5" s="409" t="s">
        <v>35</v>
      </c>
      <c r="D5" s="410">
        <v>725</v>
      </c>
      <c r="E5" s="680">
        <v>0</v>
      </c>
      <c r="F5" s="687">
        <f t="shared" si="0"/>
        <v>0</v>
      </c>
    </row>
    <row r="6" spans="1:6" ht="51">
      <c r="A6" s="408">
        <v>4</v>
      </c>
      <c r="B6" s="15" t="s">
        <v>165</v>
      </c>
      <c r="C6" s="409" t="s">
        <v>35</v>
      </c>
      <c r="D6" s="410">
        <v>50</v>
      </c>
      <c r="E6" s="680">
        <v>0</v>
      </c>
      <c r="F6" s="687">
        <f t="shared" si="0"/>
        <v>0</v>
      </c>
    </row>
    <row r="7" spans="1:6" ht="51">
      <c r="A7" s="408">
        <v>5</v>
      </c>
      <c r="B7" s="15" t="s">
        <v>166</v>
      </c>
      <c r="C7" s="409" t="s">
        <v>35</v>
      </c>
      <c r="D7" s="410">
        <v>725</v>
      </c>
      <c r="E7" s="680">
        <v>0</v>
      </c>
      <c r="F7" s="687">
        <f t="shared" si="0"/>
        <v>0</v>
      </c>
    </row>
    <row r="8" spans="1:6" ht="76.5">
      <c r="A8" s="408">
        <v>6</v>
      </c>
      <c r="B8" s="15" t="s">
        <v>145</v>
      </c>
      <c r="C8" s="409" t="s">
        <v>35</v>
      </c>
      <c r="D8" s="410">
        <v>6</v>
      </c>
      <c r="E8" s="680">
        <v>0</v>
      </c>
      <c r="F8" s="687">
        <f t="shared" si="0"/>
        <v>0</v>
      </c>
    </row>
    <row r="9" spans="1:6" ht="114.75">
      <c r="A9" s="411">
        <v>7</v>
      </c>
      <c r="B9" s="16" t="s">
        <v>167</v>
      </c>
      <c r="C9" s="412"/>
      <c r="D9" s="413"/>
      <c r="E9" s="678"/>
      <c r="F9" s="684"/>
    </row>
    <row r="10" spans="1:6" ht="25.5">
      <c r="A10" s="414"/>
      <c r="B10" s="38" t="s">
        <v>223</v>
      </c>
      <c r="C10" s="415" t="s">
        <v>35</v>
      </c>
      <c r="D10" s="416">
        <v>332</v>
      </c>
      <c r="E10" s="426">
        <v>0</v>
      </c>
      <c r="F10" s="686">
        <f>AVERAGE(D10*E10)</f>
        <v>0</v>
      </c>
    </row>
    <row r="11" spans="1:6" ht="63.75">
      <c r="A11" s="411">
        <v>8</v>
      </c>
      <c r="B11" s="16" t="s">
        <v>168</v>
      </c>
      <c r="C11" s="412"/>
      <c r="D11" s="413"/>
      <c r="E11" s="678"/>
      <c r="F11" s="684"/>
    </row>
    <row r="12" spans="1:6">
      <c r="A12" s="417"/>
      <c r="B12" s="17"/>
      <c r="C12" s="418" t="s">
        <v>35</v>
      </c>
      <c r="D12" s="419">
        <v>716</v>
      </c>
      <c r="E12" s="679">
        <v>0</v>
      </c>
      <c r="F12" s="685">
        <f>AVERAGE(D12*E12)</f>
        <v>0</v>
      </c>
    </row>
    <row r="13" spans="1:6" ht="51">
      <c r="A13" s="408">
        <v>9</v>
      </c>
      <c r="B13" s="15" t="s">
        <v>169</v>
      </c>
      <c r="C13" s="409" t="s">
        <v>35</v>
      </c>
      <c r="D13" s="410">
        <v>7</v>
      </c>
      <c r="E13" s="680">
        <v>0</v>
      </c>
      <c r="F13" s="687">
        <f>AVERAGE(D13*E13)</f>
        <v>0</v>
      </c>
    </row>
    <row r="14" spans="1:6" ht="51">
      <c r="A14" s="411">
        <v>10</v>
      </c>
      <c r="B14" s="16" t="s">
        <v>170</v>
      </c>
      <c r="C14" s="412"/>
      <c r="D14" s="413"/>
      <c r="E14" s="678"/>
      <c r="F14" s="684"/>
    </row>
    <row r="15" spans="1:6">
      <c r="A15" s="417"/>
      <c r="B15" s="17"/>
      <c r="C15" s="418" t="s">
        <v>35</v>
      </c>
      <c r="D15" s="419">
        <v>6.5</v>
      </c>
      <c r="E15" s="679">
        <v>0</v>
      </c>
      <c r="F15" s="685">
        <f>AVERAGE(D15*E15)</f>
        <v>0</v>
      </c>
    </row>
    <row r="16" spans="1:6" ht="204.75" customHeight="1">
      <c r="A16" s="408">
        <v>11</v>
      </c>
      <c r="B16" s="15" t="s">
        <v>171</v>
      </c>
      <c r="C16" s="409" t="s">
        <v>35</v>
      </c>
      <c r="D16" s="410">
        <v>70</v>
      </c>
      <c r="E16" s="680">
        <v>0</v>
      </c>
      <c r="F16" s="687">
        <f>AVERAGE(D16*E16)</f>
        <v>0</v>
      </c>
    </row>
    <row r="17" spans="1:6" ht="166.5" customHeight="1">
      <c r="A17" s="408">
        <v>12</v>
      </c>
      <c r="B17" s="15" t="s">
        <v>172</v>
      </c>
      <c r="C17" s="409" t="s">
        <v>35</v>
      </c>
      <c r="D17" s="410">
        <v>70</v>
      </c>
      <c r="E17" s="680">
        <v>0</v>
      </c>
      <c r="F17" s="687">
        <f>AVERAGE(D17*E17)</f>
        <v>0</v>
      </c>
    </row>
    <row r="18" spans="1:6" ht="51">
      <c r="A18" s="411">
        <v>13</v>
      </c>
      <c r="B18" s="16" t="s">
        <v>173</v>
      </c>
      <c r="C18" s="412"/>
      <c r="D18" s="413"/>
      <c r="E18" s="678"/>
      <c r="F18" s="684"/>
    </row>
    <row r="19" spans="1:6">
      <c r="A19" s="417"/>
      <c r="B19" s="17"/>
      <c r="C19" s="418" t="s">
        <v>35</v>
      </c>
      <c r="D19" s="419">
        <v>2</v>
      </c>
      <c r="E19" s="679">
        <v>0</v>
      </c>
      <c r="F19" s="685">
        <f>AVERAGE(D19*E19)</f>
        <v>0</v>
      </c>
    </row>
    <row r="20" spans="1:6" ht="51">
      <c r="A20" s="411">
        <v>14</v>
      </c>
      <c r="B20" s="16" t="s">
        <v>174</v>
      </c>
      <c r="C20" s="412"/>
      <c r="D20" s="413"/>
      <c r="E20" s="678"/>
      <c r="F20" s="684"/>
    </row>
    <row r="21" spans="1:6">
      <c r="A21" s="417"/>
      <c r="B21" s="17"/>
      <c r="C21" s="418" t="s">
        <v>35</v>
      </c>
      <c r="D21" s="419">
        <v>1</v>
      </c>
      <c r="E21" s="679">
        <v>0</v>
      </c>
      <c r="F21" s="685">
        <f>AVERAGE(D21*E21)</f>
        <v>0</v>
      </c>
    </row>
    <row r="22" spans="1:6" ht="51">
      <c r="A22" s="408">
        <v>15</v>
      </c>
      <c r="B22" s="15" t="s">
        <v>231</v>
      </c>
      <c r="C22" s="409" t="s">
        <v>35</v>
      </c>
      <c r="D22" s="410">
        <v>4</v>
      </c>
      <c r="E22" s="680">
        <v>0</v>
      </c>
      <c r="F22" s="687">
        <f>AVERAGE(D22*E22)</f>
        <v>0</v>
      </c>
    </row>
    <row r="23" spans="1:6" ht="105" customHeight="1">
      <c r="A23" s="408">
        <v>16</v>
      </c>
      <c r="B23" s="15" t="s">
        <v>175</v>
      </c>
      <c r="C23" s="409" t="s">
        <v>32</v>
      </c>
      <c r="D23" s="410">
        <v>3</v>
      </c>
      <c r="E23" s="680">
        <v>0</v>
      </c>
      <c r="F23" s="687">
        <f>AVERAGE(D23*E23)</f>
        <v>0</v>
      </c>
    </row>
    <row r="24" spans="1:6" ht="129.75" customHeight="1">
      <c r="A24" s="408">
        <v>17</v>
      </c>
      <c r="B24" s="15" t="s">
        <v>232</v>
      </c>
      <c r="C24" s="409" t="s">
        <v>32</v>
      </c>
      <c r="D24" s="410">
        <v>25</v>
      </c>
      <c r="E24" s="680">
        <v>0</v>
      </c>
      <c r="F24" s="687">
        <f t="shared" ref="F24" si="1">AVERAGE(D24*E24)</f>
        <v>0</v>
      </c>
    </row>
    <row r="25" spans="1:6" ht="38.25">
      <c r="A25" s="417">
        <v>18</v>
      </c>
      <c r="B25" s="17" t="s">
        <v>46</v>
      </c>
      <c r="C25" s="418" t="s">
        <v>32</v>
      </c>
      <c r="D25" s="419">
        <v>0.05</v>
      </c>
      <c r="E25" s="679">
        <v>0</v>
      </c>
      <c r="F25" s="685">
        <f>D25*E25</f>
        <v>0</v>
      </c>
    </row>
    <row r="26" spans="1:6">
      <c r="A26" s="433"/>
      <c r="B26" s="434"/>
      <c r="C26" s="434"/>
      <c r="D26" s="434"/>
      <c r="E26" s="680"/>
      <c r="F26" s="725"/>
    </row>
    <row r="27" spans="1:6">
      <c r="A27" s="420" t="s">
        <v>44</v>
      </c>
      <c r="B27" s="16"/>
      <c r="C27" s="412"/>
      <c r="D27" s="413"/>
      <c r="E27" s="678"/>
      <c r="F27" s="684">
        <f>SUM(F21:F26)</f>
        <v>0</v>
      </c>
    </row>
    <row r="28" spans="1:6">
      <c r="A28" s="414"/>
      <c r="B28" s="38"/>
      <c r="C28" s="415"/>
      <c r="D28" s="416"/>
      <c r="E28" s="426"/>
      <c r="F28" s="686"/>
    </row>
    <row r="29" spans="1:6" ht="51">
      <c r="A29" s="408">
        <v>19</v>
      </c>
      <c r="B29" s="15" t="s">
        <v>176</v>
      </c>
      <c r="C29" s="409" t="s">
        <v>35</v>
      </c>
      <c r="D29" s="410">
        <v>62</v>
      </c>
      <c r="E29" s="680">
        <v>0</v>
      </c>
      <c r="F29" s="687">
        <f>AVERAGE(D29*E29)</f>
        <v>0</v>
      </c>
    </row>
    <row r="30" spans="1:6" ht="51">
      <c r="A30" s="408">
        <v>20</v>
      </c>
      <c r="B30" s="15" t="s">
        <v>177</v>
      </c>
      <c r="C30" s="409" t="s">
        <v>35</v>
      </c>
      <c r="D30" s="410">
        <v>10</v>
      </c>
      <c r="E30" s="680">
        <v>0</v>
      </c>
      <c r="F30" s="687">
        <f>AVERAGE(D30*E30)</f>
        <v>0</v>
      </c>
    </row>
    <row r="31" spans="1:6" ht="51">
      <c r="A31" s="408">
        <v>21</v>
      </c>
      <c r="B31" s="15" t="s">
        <v>178</v>
      </c>
      <c r="C31" s="409" t="s">
        <v>45</v>
      </c>
      <c r="D31" s="410">
        <v>110</v>
      </c>
      <c r="E31" s="680">
        <v>0</v>
      </c>
      <c r="F31" s="687">
        <f>AVERAGE(D31*E31)</f>
        <v>0</v>
      </c>
    </row>
    <row r="32" spans="1:6">
      <c r="E32" s="681"/>
      <c r="F32" s="713">
        <f>SUM(F27:F31)</f>
        <v>0</v>
      </c>
    </row>
  </sheetData>
  <pageMargins left="0.7" right="0.26041666666666669" top="0.75" bottom="0.75" header="0.3" footer="0.3"/>
  <pageSetup paperSize="9" orientation="portrait" r:id="rId1"/>
  <headerFooter>
    <oddHeader>&amp;L&amp;"Arial Black,Običajno"&amp;16&amp;K04+038region</oddHeader>
    <oddFooter>&amp;A&amp;RStran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
  <sheetViews>
    <sheetView view="pageLayout" zoomScaleNormal="100" workbookViewId="0">
      <selection activeCell="E3" sqref="E3"/>
    </sheetView>
  </sheetViews>
  <sheetFormatPr defaultColWidth="9.140625" defaultRowHeight="12.75"/>
  <cols>
    <col min="1" max="1" width="3.85546875" style="7" customWidth="1"/>
    <col min="2" max="2" width="45.140625" style="7" customWidth="1"/>
    <col min="3" max="3" width="4.7109375" style="7" customWidth="1"/>
    <col min="4" max="4" width="10.5703125" style="7" customWidth="1"/>
    <col min="5" max="5" width="10.42578125" style="428" customWidth="1"/>
    <col min="6" max="6" width="11.140625" style="689" customWidth="1"/>
    <col min="7" max="16384" width="9.140625" style="7"/>
  </cols>
  <sheetData>
    <row r="1" spans="1:6">
      <c r="A1" s="37" t="s">
        <v>27</v>
      </c>
      <c r="B1" s="421"/>
      <c r="C1" s="406" t="s">
        <v>217</v>
      </c>
      <c r="D1" s="406" t="s">
        <v>218</v>
      </c>
      <c r="E1" s="429" t="s">
        <v>219</v>
      </c>
      <c r="F1" s="682"/>
    </row>
    <row r="2" spans="1:6">
      <c r="A2" s="423"/>
      <c r="B2" s="424"/>
      <c r="C2" s="430"/>
      <c r="D2" s="430"/>
      <c r="E2" s="431"/>
      <c r="F2" s="683"/>
    </row>
    <row r="3" spans="1:6" ht="63.75">
      <c r="A3" s="408">
        <v>1</v>
      </c>
      <c r="B3" s="15" t="s">
        <v>588</v>
      </c>
      <c r="C3" s="409" t="s">
        <v>35</v>
      </c>
      <c r="D3" s="410">
        <v>725</v>
      </c>
      <c r="E3" s="680">
        <v>0</v>
      </c>
      <c r="F3" s="687">
        <f t="shared" ref="F3:F9" si="0">(D3*E3)</f>
        <v>0</v>
      </c>
    </row>
    <row r="4" spans="1:6" ht="63.75">
      <c r="A4" s="411">
        <v>2</v>
      </c>
      <c r="B4" s="16" t="s">
        <v>589</v>
      </c>
      <c r="C4" s="412" t="s">
        <v>35</v>
      </c>
      <c r="D4" s="413">
        <v>4.8</v>
      </c>
      <c r="E4" s="678">
        <v>0</v>
      </c>
      <c r="F4" s="684">
        <f t="shared" si="0"/>
        <v>0</v>
      </c>
    </row>
    <row r="5" spans="1:6" ht="114.75">
      <c r="A5" s="408">
        <v>3</v>
      </c>
      <c r="B5" s="15" t="s">
        <v>180</v>
      </c>
      <c r="C5" s="409" t="s">
        <v>45</v>
      </c>
      <c r="D5" s="410">
        <v>55</v>
      </c>
      <c r="E5" s="680">
        <v>0</v>
      </c>
      <c r="F5" s="687">
        <f t="shared" si="0"/>
        <v>0</v>
      </c>
    </row>
    <row r="6" spans="1:6">
      <c r="A6" s="408">
        <v>4</v>
      </c>
      <c r="B6" s="15" t="s">
        <v>47</v>
      </c>
      <c r="C6" s="409" t="s">
        <v>48</v>
      </c>
      <c r="D6" s="410">
        <v>30</v>
      </c>
      <c r="E6" s="680">
        <v>0</v>
      </c>
      <c r="F6" s="687">
        <f t="shared" si="0"/>
        <v>0</v>
      </c>
    </row>
    <row r="7" spans="1:6" ht="38.25">
      <c r="A7" s="408">
        <v>5</v>
      </c>
      <c r="B7" s="15" t="s">
        <v>234</v>
      </c>
      <c r="C7" s="409" t="s">
        <v>48</v>
      </c>
      <c r="D7" s="410">
        <v>110</v>
      </c>
      <c r="E7" s="680">
        <v>0</v>
      </c>
      <c r="F7" s="687">
        <f t="shared" si="0"/>
        <v>0</v>
      </c>
    </row>
    <row r="8" spans="1:6" ht="38.25">
      <c r="A8" s="408">
        <v>6</v>
      </c>
      <c r="B8" s="15" t="s">
        <v>49</v>
      </c>
      <c r="C8" s="409" t="s">
        <v>36</v>
      </c>
      <c r="D8" s="410">
        <v>2400</v>
      </c>
      <c r="E8" s="680">
        <v>0</v>
      </c>
      <c r="F8" s="687">
        <f t="shared" si="0"/>
        <v>0</v>
      </c>
    </row>
    <row r="9" spans="1:6" ht="25.5">
      <c r="A9" s="408">
        <v>7</v>
      </c>
      <c r="B9" s="15" t="s">
        <v>179</v>
      </c>
      <c r="C9" s="409" t="s">
        <v>45</v>
      </c>
      <c r="D9" s="410">
        <v>110</v>
      </c>
      <c r="E9" s="680">
        <v>0</v>
      </c>
      <c r="F9" s="687">
        <f t="shared" si="0"/>
        <v>0</v>
      </c>
    </row>
    <row r="10" spans="1:6">
      <c r="E10" s="681"/>
      <c r="F10" s="713">
        <f>SUM(F3:F9)</f>
        <v>0</v>
      </c>
    </row>
  </sheetData>
  <sheetProtection algorithmName="SHA-512" hashValue="Mi5/CdQfWGhEBgm3ieaJyBMipvKlkhqbgmvywCA6ZSFZOycXiioIx7Ax5cphR9Hg4pUny9CilUghIwqKdlY53w==" saltValue="ay+e9FSDV+ZtGFuL6KsHXQ==" spinCount="100000" sheet="1" objects="1" scenarios="1"/>
  <pageMargins left="0.7" right="0.125" top="0.75" bottom="0.75" header="0.3" footer="0.3"/>
  <pageSetup paperSize="9" orientation="portrait" r:id="rId1"/>
  <headerFooter>
    <oddHeader>&amp;L&amp;"Arial Black,Običajno"&amp;16&amp;K04+038region</oddHeader>
    <oddFooter>&amp;A&amp;RStran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0"/>
  <sheetViews>
    <sheetView view="pageLayout" zoomScaleNormal="100" workbookViewId="0">
      <selection activeCell="F10" sqref="F10"/>
    </sheetView>
  </sheetViews>
  <sheetFormatPr defaultColWidth="9.140625" defaultRowHeight="12.75"/>
  <cols>
    <col min="1" max="1" width="3" style="7" customWidth="1"/>
    <col min="2" max="2" width="45.140625" style="7" customWidth="1"/>
    <col min="3" max="3" width="4.7109375" style="7" customWidth="1"/>
    <col min="4" max="4" width="10.5703125" style="7" customWidth="1"/>
    <col min="5" max="5" width="10.7109375" style="428" customWidth="1"/>
    <col min="6" max="6" width="11.85546875" style="689" bestFit="1" customWidth="1"/>
    <col min="7" max="16384" width="9.140625" style="7"/>
  </cols>
  <sheetData>
    <row r="1" spans="1:6">
      <c r="A1" s="37" t="s">
        <v>20</v>
      </c>
      <c r="B1" s="421"/>
      <c r="C1" s="406" t="s">
        <v>217</v>
      </c>
      <c r="D1" s="406" t="s">
        <v>218</v>
      </c>
      <c r="E1" s="429" t="s">
        <v>219</v>
      </c>
      <c r="F1" s="682"/>
    </row>
    <row r="2" spans="1:6">
      <c r="A2" s="423"/>
      <c r="B2" s="424"/>
      <c r="C2" s="430"/>
      <c r="D2" s="430"/>
      <c r="E2" s="431"/>
      <c r="F2" s="683"/>
    </row>
    <row r="3" spans="1:6" ht="51">
      <c r="A3" s="417">
        <v>1</v>
      </c>
      <c r="B3" s="17" t="s">
        <v>81</v>
      </c>
      <c r="C3" s="418" t="s">
        <v>45</v>
      </c>
      <c r="D3" s="419">
        <v>140</v>
      </c>
      <c r="E3" s="679">
        <v>0</v>
      </c>
      <c r="F3" s="685">
        <f>(D3*E3)</f>
        <v>0</v>
      </c>
    </row>
    <row r="4" spans="1:6" ht="63.75">
      <c r="A4" s="408">
        <v>2</v>
      </c>
      <c r="B4" s="15" t="s">
        <v>181</v>
      </c>
      <c r="C4" s="409" t="s">
        <v>35</v>
      </c>
      <c r="D4" s="410">
        <v>5</v>
      </c>
      <c r="E4" s="680">
        <v>0</v>
      </c>
      <c r="F4" s="687">
        <f>(D4*E4)</f>
        <v>0</v>
      </c>
    </row>
    <row r="5" spans="1:6" ht="51">
      <c r="A5" s="408">
        <v>3</v>
      </c>
      <c r="B5" s="15" t="s">
        <v>50</v>
      </c>
      <c r="C5" s="409" t="s">
        <v>45</v>
      </c>
      <c r="D5" s="410">
        <v>3.5</v>
      </c>
      <c r="E5" s="680">
        <v>0</v>
      </c>
      <c r="F5" s="687">
        <f>(D5*E5)</f>
        <v>0</v>
      </c>
    </row>
    <row r="6" spans="1:6" ht="51">
      <c r="A6" s="408">
        <v>4</v>
      </c>
      <c r="B6" s="15" t="s">
        <v>182</v>
      </c>
      <c r="C6" s="409" t="s">
        <v>45</v>
      </c>
      <c r="D6" s="410">
        <v>3.5</v>
      </c>
      <c r="E6" s="680">
        <v>0</v>
      </c>
      <c r="F6" s="687">
        <f>(D6*E6)</f>
        <v>0</v>
      </c>
    </row>
    <row r="7" spans="1:6" ht="51">
      <c r="A7" s="408">
        <v>5</v>
      </c>
      <c r="B7" s="15" t="s">
        <v>51</v>
      </c>
      <c r="C7" s="409" t="s">
        <v>45</v>
      </c>
      <c r="D7" s="410">
        <v>3.5</v>
      </c>
      <c r="E7" s="680">
        <v>0</v>
      </c>
      <c r="F7" s="687">
        <f>(D7*E7)</f>
        <v>0</v>
      </c>
    </row>
    <row r="8" spans="1:6" ht="38.25">
      <c r="A8" s="408">
        <v>6</v>
      </c>
      <c r="B8" s="15" t="s">
        <v>52</v>
      </c>
      <c r="C8" s="409" t="s">
        <v>45</v>
      </c>
      <c r="D8" s="410">
        <v>140</v>
      </c>
      <c r="E8" s="680">
        <v>0</v>
      </c>
      <c r="F8" s="687">
        <f t="shared" ref="F8:F9" si="0">AVERAGE(D8*E8)</f>
        <v>0</v>
      </c>
    </row>
    <row r="9" spans="1:6" ht="51">
      <c r="A9" s="408">
        <v>7</v>
      </c>
      <c r="B9" s="15" t="s">
        <v>183</v>
      </c>
      <c r="C9" s="409" t="s">
        <v>45</v>
      </c>
      <c r="D9" s="410">
        <v>30</v>
      </c>
      <c r="E9" s="680">
        <v>0</v>
      </c>
      <c r="F9" s="687">
        <f t="shared" si="0"/>
        <v>0</v>
      </c>
    </row>
    <row r="10" spans="1:6">
      <c r="E10" s="681"/>
      <c r="F10" s="713">
        <f>SUM(F3:F9)</f>
        <v>0</v>
      </c>
    </row>
  </sheetData>
  <sheetProtection algorithmName="SHA-512" hashValue="U+9nt80bFGFodTa3ZW9hAPHnz9SpIp6vxFSZDJtOrrs/yeNDHKfqGjzwDuSo2upiopRsNSZSKNTjAPtQfNyFSA==" saltValue="/VmMj9ScaI9cNKgXrmcp7w==" spinCount="100000" sheet="1" objects="1" scenarios="1"/>
  <pageMargins left="0.7" right="2.0833333333333332E-2" top="0.75" bottom="0.75" header="0.3" footer="0.3"/>
  <pageSetup paperSize="9" orientation="portrait" r:id="rId1"/>
  <headerFooter>
    <oddHeader>&amp;L&amp;"Arial Black,Krepko"&amp;16&amp;K04+037region</oddHeader>
    <oddFooter>&amp;A&amp;RStran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11"/>
  <sheetViews>
    <sheetView view="pageLayout" zoomScaleNormal="100" workbookViewId="0">
      <selection activeCell="E5" sqref="E5"/>
    </sheetView>
  </sheetViews>
  <sheetFormatPr defaultColWidth="9.140625" defaultRowHeight="12.75"/>
  <cols>
    <col min="1" max="1" width="3" style="7" customWidth="1"/>
    <col min="2" max="2" width="45.140625" style="7" customWidth="1"/>
    <col min="3" max="3" width="5.28515625" style="7" customWidth="1"/>
    <col min="4" max="4" width="11.85546875" style="7" customWidth="1"/>
    <col min="5" max="5" width="10.28515625" style="428" customWidth="1"/>
    <col min="6" max="6" width="11.85546875" style="689" bestFit="1" customWidth="1"/>
    <col min="7" max="16384" width="9.140625" style="7"/>
  </cols>
  <sheetData>
    <row r="1" spans="1:6">
      <c r="A1" s="37" t="s">
        <v>247</v>
      </c>
      <c r="B1" s="421"/>
      <c r="C1" s="422" t="s">
        <v>217</v>
      </c>
      <c r="D1" s="422" t="s">
        <v>218</v>
      </c>
      <c r="E1" s="427" t="s">
        <v>219</v>
      </c>
      <c r="F1" s="720"/>
    </row>
    <row r="2" spans="1:6">
      <c r="A2" s="453"/>
      <c r="B2" s="454"/>
      <c r="C2" s="455"/>
      <c r="D2" s="455"/>
      <c r="E2" s="456"/>
      <c r="F2" s="721"/>
    </row>
    <row r="3" spans="1:6" ht="204">
      <c r="A3" s="433"/>
      <c r="B3" s="440" t="s">
        <v>608</v>
      </c>
      <c r="C3" s="434"/>
      <c r="D3" s="434"/>
      <c r="E3" s="724"/>
      <c r="F3" s="722"/>
    </row>
    <row r="4" spans="1:6" ht="76.5">
      <c r="A4" s="441">
        <v>1</v>
      </c>
      <c r="B4" s="442" t="s">
        <v>605</v>
      </c>
      <c r="C4" s="443"/>
      <c r="D4" s="444"/>
      <c r="E4" s="714"/>
      <c r="F4" s="709"/>
    </row>
    <row r="5" spans="1:6">
      <c r="A5" s="445"/>
      <c r="B5" s="446" t="s">
        <v>84</v>
      </c>
      <c r="C5" s="447" t="s">
        <v>41</v>
      </c>
      <c r="D5" s="448">
        <v>2493</v>
      </c>
      <c r="E5" s="715">
        <v>0</v>
      </c>
      <c r="F5" s="710">
        <f t="shared" ref="F5:F6" si="0">AVERAGE(D5*E5)</f>
        <v>0</v>
      </c>
    </row>
    <row r="6" spans="1:6">
      <c r="A6" s="445"/>
      <c r="B6" s="446" t="s">
        <v>82</v>
      </c>
      <c r="C6" s="447" t="s">
        <v>41</v>
      </c>
      <c r="D6" s="448">
        <f>AVERAGE(D5*0.5)</f>
        <v>1246.5</v>
      </c>
      <c r="E6" s="715">
        <v>0</v>
      </c>
      <c r="F6" s="710">
        <f t="shared" si="0"/>
        <v>0</v>
      </c>
    </row>
    <row r="7" spans="1:6" ht="76.5">
      <c r="A7" s="445">
        <v>2</v>
      </c>
      <c r="B7" s="446" t="s">
        <v>606</v>
      </c>
      <c r="C7" s="447"/>
      <c r="D7" s="448"/>
      <c r="E7" s="715"/>
      <c r="F7" s="710"/>
    </row>
    <row r="8" spans="1:6">
      <c r="A8" s="445"/>
      <c r="B8" s="446" t="s">
        <v>83</v>
      </c>
      <c r="C8" s="447" t="s">
        <v>41</v>
      </c>
      <c r="D8" s="448">
        <v>197</v>
      </c>
      <c r="E8" s="715">
        <v>0</v>
      </c>
      <c r="F8" s="710">
        <f t="shared" ref="F8:F9" si="1">AVERAGE(D8*E8)</f>
        <v>0</v>
      </c>
    </row>
    <row r="9" spans="1:6">
      <c r="A9" s="445"/>
      <c r="B9" s="446" t="s">
        <v>82</v>
      </c>
      <c r="C9" s="447" t="s">
        <v>41</v>
      </c>
      <c r="D9" s="448">
        <f>AVERAGE(D8*0.05)</f>
        <v>9.8500000000000014</v>
      </c>
      <c r="E9" s="715">
        <v>0</v>
      </c>
      <c r="F9" s="710">
        <f t="shared" si="1"/>
        <v>0</v>
      </c>
    </row>
    <row r="10" spans="1:6" ht="63.75">
      <c r="A10" s="445">
        <v>3</v>
      </c>
      <c r="B10" s="446" t="s">
        <v>590</v>
      </c>
      <c r="C10" s="447"/>
      <c r="D10" s="448"/>
      <c r="E10" s="715"/>
      <c r="F10" s="710"/>
    </row>
    <row r="11" spans="1:6">
      <c r="A11" s="445"/>
      <c r="B11" s="446" t="s">
        <v>85</v>
      </c>
      <c r="C11" s="447" t="s">
        <v>41</v>
      </c>
      <c r="D11" s="448">
        <v>426</v>
      </c>
      <c r="E11" s="715">
        <v>0</v>
      </c>
      <c r="F11" s="710">
        <f t="shared" ref="F11:F12" si="2">AVERAGE(D11*E11)</f>
        <v>0</v>
      </c>
    </row>
    <row r="12" spans="1:6">
      <c r="A12" s="449"/>
      <c r="B12" s="450" t="s">
        <v>82</v>
      </c>
      <c r="C12" s="451" t="s">
        <v>41</v>
      </c>
      <c r="D12" s="452">
        <f>AVERAGE(D11*0.05)</f>
        <v>21.3</v>
      </c>
      <c r="E12" s="716">
        <v>0</v>
      </c>
      <c r="F12" s="723">
        <f t="shared" si="2"/>
        <v>0</v>
      </c>
    </row>
    <row r="13" spans="1:6" ht="63.75">
      <c r="A13" s="441">
        <v>4</v>
      </c>
      <c r="B13" s="442" t="s">
        <v>591</v>
      </c>
      <c r="C13" s="443"/>
      <c r="D13" s="444"/>
      <c r="E13" s="714"/>
      <c r="F13" s="709"/>
    </row>
    <row r="14" spans="1:6">
      <c r="A14" s="445"/>
      <c r="B14" s="446" t="s">
        <v>86</v>
      </c>
      <c r="C14" s="447" t="s">
        <v>41</v>
      </c>
      <c r="D14" s="448">
        <v>1002.3</v>
      </c>
      <c r="E14" s="715">
        <v>0</v>
      </c>
      <c r="F14" s="710">
        <f t="shared" ref="F14:F16" si="3">AVERAGE(D14*E14)</f>
        <v>0</v>
      </c>
    </row>
    <row r="15" spans="1:6">
      <c r="A15" s="445"/>
      <c r="B15" s="446" t="s">
        <v>87</v>
      </c>
      <c r="C15" s="447" t="s">
        <v>41</v>
      </c>
      <c r="D15" s="448">
        <v>95</v>
      </c>
      <c r="E15" s="715">
        <v>0</v>
      </c>
      <c r="F15" s="710">
        <f t="shared" si="3"/>
        <v>0</v>
      </c>
    </row>
    <row r="16" spans="1:6">
      <c r="A16" s="445"/>
      <c r="B16" s="446" t="s">
        <v>88</v>
      </c>
      <c r="C16" s="447" t="s">
        <v>41</v>
      </c>
      <c r="D16" s="448">
        <v>264</v>
      </c>
      <c r="E16" s="715">
        <v>0</v>
      </c>
      <c r="F16" s="710">
        <f t="shared" si="3"/>
        <v>0</v>
      </c>
    </row>
    <row r="17" spans="1:6">
      <c r="A17" s="457"/>
      <c r="B17" s="450" t="s">
        <v>53</v>
      </c>
      <c r="C17" s="451" t="s">
        <v>41</v>
      </c>
      <c r="D17" s="452">
        <f>AVERAGE((D14+D15+D16)*0.05)</f>
        <v>68.064999999999998</v>
      </c>
      <c r="E17" s="716">
        <v>0</v>
      </c>
      <c r="F17" s="723">
        <f>AVERAGE(D17*E17)</f>
        <v>0</v>
      </c>
    </row>
    <row r="18" spans="1:6" ht="76.5">
      <c r="A18" s="441">
        <v>5</v>
      </c>
      <c r="B18" s="442" t="s">
        <v>592</v>
      </c>
      <c r="C18" s="443"/>
      <c r="D18" s="444"/>
      <c r="E18" s="714"/>
      <c r="F18" s="709"/>
    </row>
    <row r="19" spans="1:6">
      <c r="A19" s="445"/>
      <c r="B19" s="446" t="s">
        <v>89</v>
      </c>
      <c r="C19" s="447" t="s">
        <v>41</v>
      </c>
      <c r="D19" s="448">
        <v>23.74</v>
      </c>
      <c r="E19" s="715">
        <v>0</v>
      </c>
      <c r="F19" s="710">
        <f t="shared" ref="F19:F20" si="4">AVERAGE(D19*E19)</f>
        <v>0</v>
      </c>
    </row>
    <row r="20" spans="1:6">
      <c r="A20" s="445"/>
      <c r="B20" s="446" t="s">
        <v>92</v>
      </c>
      <c r="C20" s="447" t="s">
        <v>41</v>
      </c>
      <c r="D20" s="448">
        <v>15.6</v>
      </c>
      <c r="E20" s="715">
        <v>0</v>
      </c>
      <c r="F20" s="710">
        <f t="shared" si="4"/>
        <v>0</v>
      </c>
    </row>
    <row r="21" spans="1:6">
      <c r="A21" s="445"/>
      <c r="B21" s="446" t="s">
        <v>93</v>
      </c>
      <c r="C21" s="447" t="s">
        <v>41</v>
      </c>
      <c r="D21" s="448">
        <v>23.4</v>
      </c>
      <c r="E21" s="715">
        <v>0</v>
      </c>
      <c r="F21" s="710">
        <f t="shared" ref="F21:F24" si="5">AVERAGE(D21*E21)</f>
        <v>0</v>
      </c>
    </row>
    <row r="22" spans="1:6">
      <c r="A22" s="445"/>
      <c r="B22" s="446" t="s">
        <v>94</v>
      </c>
      <c r="C22" s="447" t="s">
        <v>41</v>
      </c>
      <c r="D22" s="448">
        <v>28.93</v>
      </c>
      <c r="E22" s="715">
        <v>0</v>
      </c>
      <c r="F22" s="710">
        <f t="shared" si="5"/>
        <v>0</v>
      </c>
    </row>
    <row r="23" spans="1:6">
      <c r="A23" s="445"/>
      <c r="B23" s="446" t="s">
        <v>91</v>
      </c>
      <c r="C23" s="447" t="s">
        <v>41</v>
      </c>
      <c r="D23" s="448">
        <v>43</v>
      </c>
      <c r="E23" s="715">
        <v>0</v>
      </c>
      <c r="F23" s="710">
        <f t="shared" si="5"/>
        <v>0</v>
      </c>
    </row>
    <row r="24" spans="1:6">
      <c r="A24" s="445"/>
      <c r="B24" s="446" t="s">
        <v>95</v>
      </c>
      <c r="C24" s="447" t="s">
        <v>41</v>
      </c>
      <c r="D24" s="448">
        <v>6.5</v>
      </c>
      <c r="E24" s="715">
        <v>0</v>
      </c>
      <c r="F24" s="710">
        <f t="shared" si="5"/>
        <v>0</v>
      </c>
    </row>
    <row r="25" spans="1:6">
      <c r="A25" s="445"/>
      <c r="B25" s="446" t="s">
        <v>96</v>
      </c>
      <c r="C25" s="447" t="s">
        <v>41</v>
      </c>
      <c r="D25" s="448">
        <v>4</v>
      </c>
      <c r="E25" s="715">
        <v>0</v>
      </c>
      <c r="F25" s="710">
        <f t="shared" ref="F25:F29" si="6">AVERAGE(D25*E25)</f>
        <v>0</v>
      </c>
    </row>
    <row r="26" spans="1:6">
      <c r="A26" s="445"/>
      <c r="B26" s="446" t="s">
        <v>97</v>
      </c>
      <c r="C26" s="447" t="s">
        <v>41</v>
      </c>
      <c r="D26" s="448">
        <v>5.5</v>
      </c>
      <c r="E26" s="715">
        <v>0</v>
      </c>
      <c r="F26" s="710">
        <f t="shared" si="6"/>
        <v>0</v>
      </c>
    </row>
    <row r="27" spans="1:6">
      <c r="A27" s="445"/>
      <c r="B27" s="446" t="s">
        <v>98</v>
      </c>
      <c r="C27" s="447" t="s">
        <v>41</v>
      </c>
      <c r="D27" s="448">
        <v>60</v>
      </c>
      <c r="E27" s="715">
        <v>0</v>
      </c>
      <c r="F27" s="710">
        <f t="shared" si="6"/>
        <v>0</v>
      </c>
    </row>
    <row r="28" spans="1:6">
      <c r="A28" s="445"/>
      <c r="B28" s="446" t="s">
        <v>99</v>
      </c>
      <c r="C28" s="447" t="s">
        <v>41</v>
      </c>
      <c r="D28" s="448">
        <v>17.899999999999999</v>
      </c>
      <c r="E28" s="715">
        <v>0</v>
      </c>
      <c r="F28" s="710">
        <f t="shared" ref="F28" si="7">AVERAGE(D28*E28)</f>
        <v>0</v>
      </c>
    </row>
    <row r="29" spans="1:6">
      <c r="A29" s="445"/>
      <c r="B29" s="446" t="s">
        <v>90</v>
      </c>
      <c r="C29" s="447" t="s">
        <v>36</v>
      </c>
      <c r="D29" s="448">
        <v>77</v>
      </c>
      <c r="E29" s="715">
        <v>0</v>
      </c>
      <c r="F29" s="710">
        <f t="shared" si="6"/>
        <v>0</v>
      </c>
    </row>
    <row r="30" spans="1:6">
      <c r="A30" s="445"/>
      <c r="B30" s="446" t="s">
        <v>100</v>
      </c>
      <c r="C30" s="447" t="s">
        <v>36</v>
      </c>
      <c r="D30" s="448">
        <v>24</v>
      </c>
      <c r="E30" s="715">
        <v>0</v>
      </c>
      <c r="F30" s="710">
        <f t="shared" ref="F30" si="8">AVERAGE(D30*E30)</f>
        <v>0</v>
      </c>
    </row>
    <row r="31" spans="1:6">
      <c r="A31" s="445"/>
      <c r="B31" s="446" t="s">
        <v>101</v>
      </c>
      <c r="C31" s="447" t="s">
        <v>36</v>
      </c>
      <c r="D31" s="448">
        <v>38</v>
      </c>
      <c r="E31" s="715">
        <v>0</v>
      </c>
      <c r="F31" s="710">
        <f t="shared" ref="F31" si="9">AVERAGE(D31*E31)</f>
        <v>0</v>
      </c>
    </row>
    <row r="32" spans="1:6">
      <c r="A32" s="457"/>
      <c r="B32" s="450" t="s">
        <v>53</v>
      </c>
      <c r="C32" s="451" t="s">
        <v>41</v>
      </c>
      <c r="D32" s="452">
        <f>AVERAGE((D19+D20+D21+D22+D23+D24+D25+D26+D27+D28)*0.05)</f>
        <v>11.4285</v>
      </c>
      <c r="E32" s="716">
        <v>0</v>
      </c>
      <c r="F32" s="723">
        <f>AVERAGE(D32*E32)</f>
        <v>0</v>
      </c>
    </row>
    <row r="33" spans="1:6" ht="51.75" customHeight="1">
      <c r="A33" s="441">
        <v>6</v>
      </c>
      <c r="B33" s="442" t="s">
        <v>593</v>
      </c>
      <c r="C33" s="443"/>
      <c r="D33" s="444"/>
      <c r="E33" s="714"/>
      <c r="F33" s="709"/>
    </row>
    <row r="34" spans="1:6" ht="25.5">
      <c r="A34" s="445"/>
      <c r="B34" s="446" t="s">
        <v>55</v>
      </c>
      <c r="C34" s="447" t="s">
        <v>41</v>
      </c>
      <c r="D34" s="448">
        <v>124</v>
      </c>
      <c r="E34" s="715">
        <v>0</v>
      </c>
      <c r="F34" s="710">
        <f t="shared" ref="F34:F38" si="10">AVERAGE(D34*E34)</f>
        <v>0</v>
      </c>
    </row>
    <row r="35" spans="1:6" ht="25.5">
      <c r="A35" s="445"/>
      <c r="B35" s="446" t="s">
        <v>56</v>
      </c>
      <c r="C35" s="447" t="s">
        <v>41</v>
      </c>
      <c r="D35" s="448">
        <v>100</v>
      </c>
      <c r="E35" s="715">
        <v>0</v>
      </c>
      <c r="F35" s="710">
        <f t="shared" si="10"/>
        <v>0</v>
      </c>
    </row>
    <row r="36" spans="1:6">
      <c r="A36" s="445"/>
      <c r="B36" s="446" t="s">
        <v>102</v>
      </c>
      <c r="C36" s="447" t="s">
        <v>41</v>
      </c>
      <c r="D36" s="448">
        <v>6</v>
      </c>
      <c r="E36" s="715">
        <v>0</v>
      </c>
      <c r="F36" s="710">
        <f t="shared" si="10"/>
        <v>0</v>
      </c>
    </row>
    <row r="37" spans="1:6">
      <c r="A37" s="445"/>
      <c r="B37" s="446" t="s">
        <v>103</v>
      </c>
      <c r="C37" s="447" t="s">
        <v>36</v>
      </c>
      <c r="D37" s="448">
        <v>44</v>
      </c>
      <c r="E37" s="715">
        <v>0</v>
      </c>
      <c r="F37" s="710">
        <f t="shared" si="10"/>
        <v>0</v>
      </c>
    </row>
    <row r="38" spans="1:6">
      <c r="A38" s="445"/>
      <c r="B38" s="446" t="s">
        <v>144</v>
      </c>
      <c r="C38" s="447" t="s">
        <v>36</v>
      </c>
      <c r="D38" s="448">
        <v>4</v>
      </c>
      <c r="E38" s="715">
        <v>0</v>
      </c>
      <c r="F38" s="710">
        <f t="shared" si="10"/>
        <v>0</v>
      </c>
    </row>
    <row r="39" spans="1:6">
      <c r="A39" s="457"/>
      <c r="B39" s="450" t="s">
        <v>104</v>
      </c>
      <c r="C39" s="451" t="s">
        <v>41</v>
      </c>
      <c r="D39" s="452">
        <f>AVERAGE((D34+D35+D36)*0.05)</f>
        <v>11.5</v>
      </c>
      <c r="E39" s="716">
        <v>0</v>
      </c>
      <c r="F39" s="723">
        <f>AVERAGE(D39*E39)</f>
        <v>0</v>
      </c>
    </row>
    <row r="40" spans="1:6" ht="63.75">
      <c r="A40" s="441">
        <v>7</v>
      </c>
      <c r="B40" s="442" t="s">
        <v>594</v>
      </c>
      <c r="C40" s="443"/>
      <c r="D40" s="444"/>
      <c r="E40" s="714"/>
      <c r="F40" s="709"/>
    </row>
    <row r="41" spans="1:6">
      <c r="A41" s="445"/>
      <c r="B41" s="446" t="s">
        <v>105</v>
      </c>
      <c r="C41" s="447" t="s">
        <v>41</v>
      </c>
      <c r="D41" s="448">
        <v>2091</v>
      </c>
      <c r="E41" s="715">
        <v>0</v>
      </c>
      <c r="F41" s="710">
        <f t="shared" ref="F41:F42" si="11">AVERAGE(D41*E41)</f>
        <v>0</v>
      </c>
    </row>
    <row r="42" spans="1:6">
      <c r="A42" s="449"/>
      <c r="B42" s="450" t="s">
        <v>82</v>
      </c>
      <c r="C42" s="451" t="s">
        <v>41</v>
      </c>
      <c r="D42" s="452">
        <f>AVERAGE(D41*0.05)</f>
        <v>104.55000000000001</v>
      </c>
      <c r="E42" s="716">
        <v>0</v>
      </c>
      <c r="F42" s="723">
        <f t="shared" si="11"/>
        <v>0</v>
      </c>
    </row>
    <row r="43" spans="1:6" ht="63.75">
      <c r="A43" s="441">
        <v>8</v>
      </c>
      <c r="B43" s="442" t="s">
        <v>595</v>
      </c>
      <c r="C43" s="443"/>
      <c r="D43" s="444"/>
      <c r="E43" s="714"/>
      <c r="F43" s="709"/>
    </row>
    <row r="44" spans="1:6">
      <c r="A44" s="445"/>
      <c r="B44" s="446" t="s">
        <v>106</v>
      </c>
      <c r="C44" s="447" t="s">
        <v>41</v>
      </c>
      <c r="D44" s="448">
        <v>443</v>
      </c>
      <c r="E44" s="715">
        <v>0</v>
      </c>
      <c r="F44" s="710">
        <f t="shared" ref="F44:F45" si="12">AVERAGE(D44*E44)</f>
        <v>0</v>
      </c>
    </row>
    <row r="45" spans="1:6">
      <c r="A45" s="449"/>
      <c r="B45" s="450" t="s">
        <v>82</v>
      </c>
      <c r="C45" s="451" t="s">
        <v>41</v>
      </c>
      <c r="D45" s="452">
        <f>AVERAGE(D44*0.05)</f>
        <v>22.150000000000002</v>
      </c>
      <c r="E45" s="716">
        <v>0</v>
      </c>
      <c r="F45" s="723">
        <f t="shared" si="12"/>
        <v>0</v>
      </c>
    </row>
    <row r="46" spans="1:6" ht="63.75">
      <c r="A46" s="441">
        <v>9</v>
      </c>
      <c r="B46" s="442" t="s">
        <v>596</v>
      </c>
      <c r="C46" s="443"/>
      <c r="D46" s="444"/>
      <c r="E46" s="714"/>
      <c r="F46" s="709"/>
    </row>
    <row r="47" spans="1:6">
      <c r="A47" s="445"/>
      <c r="B47" s="446" t="s">
        <v>107</v>
      </c>
      <c r="C47" s="447" t="s">
        <v>41</v>
      </c>
      <c r="D47" s="448">
        <v>170.4</v>
      </c>
      <c r="E47" s="715">
        <v>0</v>
      </c>
      <c r="F47" s="710">
        <f t="shared" ref="F47:F48" si="13">AVERAGE(D47*E47)</f>
        <v>0</v>
      </c>
    </row>
    <row r="48" spans="1:6">
      <c r="A48" s="449"/>
      <c r="B48" s="450" t="s">
        <v>82</v>
      </c>
      <c r="C48" s="451" t="s">
        <v>41</v>
      </c>
      <c r="D48" s="452">
        <f>AVERAGE(D47*0.05)</f>
        <v>8.5200000000000014</v>
      </c>
      <c r="E48" s="716">
        <v>0</v>
      </c>
      <c r="F48" s="723">
        <f t="shared" si="13"/>
        <v>0</v>
      </c>
    </row>
    <row r="49" spans="1:6" ht="68.25" customHeight="1">
      <c r="A49" s="441">
        <v>10</v>
      </c>
      <c r="B49" s="442" t="s">
        <v>597</v>
      </c>
      <c r="C49" s="443"/>
      <c r="D49" s="444"/>
      <c r="E49" s="714"/>
      <c r="F49" s="709"/>
    </row>
    <row r="50" spans="1:6">
      <c r="A50" s="445"/>
      <c r="B50" s="446" t="s">
        <v>109</v>
      </c>
      <c r="C50" s="447" t="s">
        <v>41</v>
      </c>
      <c r="D50" s="448">
        <v>763</v>
      </c>
      <c r="E50" s="715">
        <v>0</v>
      </c>
      <c r="F50" s="710">
        <f t="shared" ref="F50:F51" si="14">AVERAGE(D50*E50)</f>
        <v>0</v>
      </c>
    </row>
    <row r="51" spans="1:6">
      <c r="A51" s="449"/>
      <c r="B51" s="450" t="s">
        <v>82</v>
      </c>
      <c r="C51" s="451" t="s">
        <v>41</v>
      </c>
      <c r="D51" s="452">
        <f>AVERAGE(D50*0.05)</f>
        <v>38.15</v>
      </c>
      <c r="E51" s="716">
        <v>0</v>
      </c>
      <c r="F51" s="723">
        <f t="shared" si="14"/>
        <v>0</v>
      </c>
    </row>
    <row r="52" spans="1:6" ht="64.5" customHeight="1">
      <c r="A52" s="441">
        <v>11</v>
      </c>
      <c r="B52" s="442" t="s">
        <v>597</v>
      </c>
      <c r="C52" s="443"/>
      <c r="D52" s="444"/>
      <c r="E52" s="714"/>
      <c r="F52" s="709"/>
    </row>
    <row r="53" spans="1:6">
      <c r="A53" s="445"/>
      <c r="B53" s="446" t="s">
        <v>108</v>
      </c>
      <c r="C53" s="447" t="s">
        <v>41</v>
      </c>
      <c r="D53" s="448">
        <v>182</v>
      </c>
      <c r="E53" s="715">
        <v>0</v>
      </c>
      <c r="F53" s="710">
        <f t="shared" ref="F53:F55" si="15">AVERAGE(D53*E53)</f>
        <v>0</v>
      </c>
    </row>
    <row r="54" spans="1:6">
      <c r="A54" s="445"/>
      <c r="B54" s="446" t="s">
        <v>54</v>
      </c>
      <c r="C54" s="447" t="s">
        <v>41</v>
      </c>
      <c r="D54" s="448">
        <v>0</v>
      </c>
      <c r="E54" s="715">
        <v>0</v>
      </c>
      <c r="F54" s="710">
        <f t="shared" si="15"/>
        <v>0</v>
      </c>
    </row>
    <row r="55" spans="1:6">
      <c r="A55" s="449"/>
      <c r="B55" s="450" t="s">
        <v>53</v>
      </c>
      <c r="C55" s="451" t="s">
        <v>41</v>
      </c>
      <c r="D55" s="452">
        <f>AVERAGE((D53+D54)*0.05)</f>
        <v>9.1</v>
      </c>
      <c r="E55" s="716">
        <v>0</v>
      </c>
      <c r="F55" s="723">
        <f t="shared" si="15"/>
        <v>0</v>
      </c>
    </row>
    <row r="56" spans="1:6" ht="76.5">
      <c r="A56" s="441">
        <v>12</v>
      </c>
      <c r="B56" s="442" t="s">
        <v>598</v>
      </c>
      <c r="C56" s="443"/>
      <c r="D56" s="444"/>
      <c r="E56" s="714"/>
      <c r="F56" s="709"/>
    </row>
    <row r="57" spans="1:6">
      <c r="A57" s="445"/>
      <c r="B57" s="446" t="s">
        <v>110</v>
      </c>
      <c r="C57" s="447" t="s">
        <v>41</v>
      </c>
      <c r="D57" s="448">
        <v>11</v>
      </c>
      <c r="E57" s="715">
        <v>0</v>
      </c>
      <c r="F57" s="710">
        <f t="shared" ref="F57:F84" si="16">AVERAGE(D57*E57)</f>
        <v>0</v>
      </c>
    </row>
    <row r="58" spans="1:6">
      <c r="A58" s="445"/>
      <c r="B58" s="446" t="s">
        <v>114</v>
      </c>
      <c r="C58" s="447" t="s">
        <v>41</v>
      </c>
      <c r="D58" s="448">
        <v>13.7</v>
      </c>
      <c r="E58" s="715">
        <v>0</v>
      </c>
      <c r="F58" s="710">
        <f t="shared" si="16"/>
        <v>0</v>
      </c>
    </row>
    <row r="59" spans="1:6">
      <c r="A59" s="445"/>
      <c r="B59" s="446" t="s">
        <v>115</v>
      </c>
      <c r="C59" s="447" t="s">
        <v>41</v>
      </c>
      <c r="D59" s="448">
        <v>59.28</v>
      </c>
      <c r="E59" s="715">
        <v>0</v>
      </c>
      <c r="F59" s="710">
        <f t="shared" si="16"/>
        <v>0</v>
      </c>
    </row>
    <row r="60" spans="1:6">
      <c r="A60" s="445"/>
      <c r="B60" s="446" t="s">
        <v>116</v>
      </c>
      <c r="C60" s="447" t="s">
        <v>41</v>
      </c>
      <c r="D60" s="448">
        <v>26.2</v>
      </c>
      <c r="E60" s="715">
        <v>0</v>
      </c>
      <c r="F60" s="710">
        <f t="shared" si="16"/>
        <v>0</v>
      </c>
    </row>
    <row r="61" spans="1:6">
      <c r="A61" s="445"/>
      <c r="B61" s="446" t="s">
        <v>113</v>
      </c>
      <c r="C61" s="447" t="s">
        <v>41</v>
      </c>
      <c r="D61" s="448">
        <v>89.55</v>
      </c>
      <c r="E61" s="715">
        <v>0</v>
      </c>
      <c r="F61" s="710">
        <f t="shared" si="16"/>
        <v>0</v>
      </c>
    </row>
    <row r="62" spans="1:6">
      <c r="A62" s="445"/>
      <c r="B62" s="446" t="s">
        <v>117</v>
      </c>
      <c r="C62" s="447" t="s">
        <v>41</v>
      </c>
      <c r="D62" s="448">
        <v>18.5</v>
      </c>
      <c r="E62" s="715">
        <v>0</v>
      </c>
      <c r="F62" s="710">
        <f t="shared" si="16"/>
        <v>0</v>
      </c>
    </row>
    <row r="63" spans="1:6">
      <c r="A63" s="445"/>
      <c r="B63" s="446" t="s">
        <v>118</v>
      </c>
      <c r="C63" s="447" t="s">
        <v>41</v>
      </c>
      <c r="D63" s="448">
        <v>35.700000000000003</v>
      </c>
      <c r="E63" s="715">
        <v>0</v>
      </c>
      <c r="F63" s="710">
        <f t="shared" si="16"/>
        <v>0</v>
      </c>
    </row>
    <row r="64" spans="1:6">
      <c r="A64" s="445"/>
      <c r="B64" s="446" t="s">
        <v>111</v>
      </c>
      <c r="C64" s="447" t="s">
        <v>41</v>
      </c>
      <c r="D64" s="448">
        <v>7.3</v>
      </c>
      <c r="E64" s="715">
        <v>0</v>
      </c>
      <c r="F64" s="710">
        <f t="shared" si="16"/>
        <v>0</v>
      </c>
    </row>
    <row r="65" spans="1:6">
      <c r="A65" s="445"/>
      <c r="B65" s="446" t="s">
        <v>112</v>
      </c>
      <c r="C65" s="447" t="s">
        <v>41</v>
      </c>
      <c r="D65" s="448">
        <v>10.4</v>
      </c>
      <c r="E65" s="715">
        <v>0</v>
      </c>
      <c r="F65" s="710">
        <f t="shared" si="16"/>
        <v>0</v>
      </c>
    </row>
    <row r="66" spans="1:6">
      <c r="A66" s="445"/>
      <c r="B66" s="446" t="s">
        <v>119</v>
      </c>
      <c r="C66" s="447" t="s">
        <v>41</v>
      </c>
      <c r="D66" s="448">
        <v>6.15</v>
      </c>
      <c r="E66" s="715">
        <v>0</v>
      </c>
      <c r="F66" s="710">
        <f t="shared" si="16"/>
        <v>0</v>
      </c>
    </row>
    <row r="67" spans="1:6">
      <c r="A67" s="445"/>
      <c r="B67" s="446" t="s">
        <v>120</v>
      </c>
      <c r="C67" s="447" t="s">
        <v>41</v>
      </c>
      <c r="D67" s="448">
        <v>7.75</v>
      </c>
      <c r="E67" s="715">
        <v>0</v>
      </c>
      <c r="F67" s="710">
        <f t="shared" ref="F67:F76" si="17">AVERAGE(D67*E67)</f>
        <v>0</v>
      </c>
    </row>
    <row r="68" spans="1:6">
      <c r="A68" s="445"/>
      <c r="B68" s="446" t="s">
        <v>121</v>
      </c>
      <c r="C68" s="447" t="s">
        <v>41</v>
      </c>
      <c r="D68" s="448">
        <v>9.82</v>
      </c>
      <c r="E68" s="715">
        <v>0</v>
      </c>
      <c r="F68" s="710">
        <f t="shared" si="17"/>
        <v>0</v>
      </c>
    </row>
    <row r="69" spans="1:6">
      <c r="A69" s="445"/>
      <c r="B69" s="446" t="s">
        <v>122</v>
      </c>
      <c r="C69" s="447" t="s">
        <v>41</v>
      </c>
      <c r="D69" s="448">
        <v>7.05</v>
      </c>
      <c r="E69" s="715">
        <v>0</v>
      </c>
      <c r="F69" s="710">
        <f t="shared" si="17"/>
        <v>0</v>
      </c>
    </row>
    <row r="70" spans="1:6">
      <c r="A70" s="445"/>
      <c r="B70" s="446" t="s">
        <v>123</v>
      </c>
      <c r="C70" s="447" t="s">
        <v>41</v>
      </c>
      <c r="D70" s="448">
        <v>5.0999999999999996</v>
      </c>
      <c r="E70" s="715">
        <v>0</v>
      </c>
      <c r="F70" s="710">
        <f t="shared" si="17"/>
        <v>0</v>
      </c>
    </row>
    <row r="71" spans="1:6">
      <c r="A71" s="445"/>
      <c r="B71" s="446" t="s">
        <v>124</v>
      </c>
      <c r="C71" s="447" t="s">
        <v>41</v>
      </c>
      <c r="D71" s="448">
        <v>22.37</v>
      </c>
      <c r="E71" s="715">
        <v>0</v>
      </c>
      <c r="F71" s="710">
        <f t="shared" si="17"/>
        <v>0</v>
      </c>
    </row>
    <row r="72" spans="1:6">
      <c r="A72" s="445"/>
      <c r="B72" s="446" t="s">
        <v>125</v>
      </c>
      <c r="C72" s="447" t="s">
        <v>41</v>
      </c>
      <c r="D72" s="448">
        <v>6.28</v>
      </c>
      <c r="E72" s="715">
        <v>0</v>
      </c>
      <c r="F72" s="710">
        <f t="shared" si="17"/>
        <v>0</v>
      </c>
    </row>
    <row r="73" spans="1:6">
      <c r="A73" s="445"/>
      <c r="B73" s="446" t="s">
        <v>126</v>
      </c>
      <c r="C73" s="447" t="s">
        <v>41</v>
      </c>
      <c r="D73" s="448">
        <v>4.4000000000000004</v>
      </c>
      <c r="E73" s="715">
        <v>0</v>
      </c>
      <c r="F73" s="710">
        <f t="shared" si="17"/>
        <v>0</v>
      </c>
    </row>
    <row r="74" spans="1:6">
      <c r="A74" s="445"/>
      <c r="B74" s="446" t="s">
        <v>127</v>
      </c>
      <c r="C74" s="447" t="s">
        <v>41</v>
      </c>
      <c r="D74" s="448">
        <v>5.22</v>
      </c>
      <c r="E74" s="715">
        <v>0</v>
      </c>
      <c r="F74" s="710">
        <f t="shared" si="17"/>
        <v>0</v>
      </c>
    </row>
    <row r="75" spans="1:6">
      <c r="A75" s="445"/>
      <c r="B75" s="446" t="s">
        <v>128</v>
      </c>
      <c r="C75" s="447" t="s">
        <v>41</v>
      </c>
      <c r="D75" s="448">
        <v>2.5499999999999998</v>
      </c>
      <c r="E75" s="715">
        <v>0</v>
      </c>
      <c r="F75" s="710">
        <f t="shared" si="17"/>
        <v>0</v>
      </c>
    </row>
    <row r="76" spans="1:6">
      <c r="A76" s="445"/>
      <c r="B76" s="446" t="s">
        <v>129</v>
      </c>
      <c r="C76" s="447" t="s">
        <v>41</v>
      </c>
      <c r="D76" s="448">
        <v>21.1</v>
      </c>
      <c r="E76" s="715">
        <v>0</v>
      </c>
      <c r="F76" s="710">
        <f t="shared" si="17"/>
        <v>0</v>
      </c>
    </row>
    <row r="77" spans="1:6">
      <c r="A77" s="445"/>
      <c r="B77" s="446" t="s">
        <v>130</v>
      </c>
      <c r="C77" s="447" t="s">
        <v>41</v>
      </c>
      <c r="D77" s="448">
        <v>10.050000000000001</v>
      </c>
      <c r="E77" s="715">
        <v>0</v>
      </c>
      <c r="F77" s="710">
        <f t="shared" ref="F77:F81" si="18">AVERAGE(D77*E77)</f>
        <v>0</v>
      </c>
    </row>
    <row r="78" spans="1:6">
      <c r="A78" s="445"/>
      <c r="B78" s="446" t="s">
        <v>131</v>
      </c>
      <c r="C78" s="447" t="s">
        <v>41</v>
      </c>
      <c r="D78" s="448">
        <v>12.25</v>
      </c>
      <c r="E78" s="715">
        <v>0</v>
      </c>
      <c r="F78" s="710">
        <f t="shared" si="18"/>
        <v>0</v>
      </c>
    </row>
    <row r="79" spans="1:6">
      <c r="A79" s="445"/>
      <c r="B79" s="446" t="s">
        <v>132</v>
      </c>
      <c r="C79" s="447" t="s">
        <v>41</v>
      </c>
      <c r="D79" s="448">
        <v>8.16</v>
      </c>
      <c r="E79" s="715">
        <v>0</v>
      </c>
      <c r="F79" s="710">
        <f t="shared" si="18"/>
        <v>0</v>
      </c>
    </row>
    <row r="80" spans="1:6">
      <c r="A80" s="445"/>
      <c r="B80" s="446" t="s">
        <v>133</v>
      </c>
      <c r="C80" s="447" t="s">
        <v>41</v>
      </c>
      <c r="D80" s="448">
        <v>35.799999999999997</v>
      </c>
      <c r="E80" s="715">
        <v>0</v>
      </c>
      <c r="F80" s="710">
        <f t="shared" si="18"/>
        <v>0</v>
      </c>
    </row>
    <row r="81" spans="1:6">
      <c r="A81" s="445"/>
      <c r="B81" s="446" t="s">
        <v>134</v>
      </c>
      <c r="C81" s="447" t="s">
        <v>41</v>
      </c>
      <c r="D81" s="448">
        <v>40.57</v>
      </c>
      <c r="E81" s="715">
        <v>0</v>
      </c>
      <c r="F81" s="710">
        <f t="shared" si="18"/>
        <v>0</v>
      </c>
    </row>
    <row r="82" spans="1:6">
      <c r="A82" s="445"/>
      <c r="B82" s="446" t="s">
        <v>135</v>
      </c>
      <c r="C82" s="447" t="s">
        <v>36</v>
      </c>
      <c r="D82" s="448">
        <v>110</v>
      </c>
      <c r="E82" s="715">
        <v>0</v>
      </c>
      <c r="F82" s="710">
        <f t="shared" si="16"/>
        <v>0</v>
      </c>
    </row>
    <row r="83" spans="1:6">
      <c r="A83" s="445"/>
      <c r="B83" s="446" t="s">
        <v>136</v>
      </c>
      <c r="C83" s="447" t="s">
        <v>36</v>
      </c>
      <c r="D83" s="448">
        <v>82</v>
      </c>
      <c r="E83" s="715">
        <v>0</v>
      </c>
      <c r="F83" s="710">
        <f t="shared" si="16"/>
        <v>0</v>
      </c>
    </row>
    <row r="84" spans="1:6">
      <c r="A84" s="445"/>
      <c r="B84" s="446" t="s">
        <v>137</v>
      </c>
      <c r="C84" s="447" t="s">
        <v>36</v>
      </c>
      <c r="D84" s="448">
        <v>6</v>
      </c>
      <c r="E84" s="715">
        <v>0</v>
      </c>
      <c r="F84" s="710">
        <f t="shared" si="16"/>
        <v>0</v>
      </c>
    </row>
    <row r="85" spans="1:6">
      <c r="A85" s="445"/>
      <c r="B85" s="446" t="s">
        <v>138</v>
      </c>
      <c r="C85" s="447" t="s">
        <v>36</v>
      </c>
      <c r="D85" s="448">
        <v>110</v>
      </c>
      <c r="E85" s="715">
        <v>0</v>
      </c>
      <c r="F85" s="710">
        <f t="shared" ref="F85:F87" si="19">AVERAGE(D85*E85)</f>
        <v>0</v>
      </c>
    </row>
    <row r="86" spans="1:6">
      <c r="A86" s="445"/>
      <c r="B86" s="446" t="s">
        <v>139</v>
      </c>
      <c r="C86" s="447" t="s">
        <v>36</v>
      </c>
      <c r="D86" s="448">
        <v>82</v>
      </c>
      <c r="E86" s="715">
        <v>0</v>
      </c>
      <c r="F86" s="710">
        <f t="shared" si="19"/>
        <v>0</v>
      </c>
    </row>
    <row r="87" spans="1:6">
      <c r="A87" s="445"/>
      <c r="B87" s="446" t="s">
        <v>140</v>
      </c>
      <c r="C87" s="447" t="s">
        <v>36</v>
      </c>
      <c r="D87" s="448">
        <v>6</v>
      </c>
      <c r="E87" s="715">
        <v>0</v>
      </c>
      <c r="F87" s="710">
        <f t="shared" si="19"/>
        <v>0</v>
      </c>
    </row>
    <row r="88" spans="1:6">
      <c r="A88" s="457"/>
      <c r="B88" s="450" t="s">
        <v>53</v>
      </c>
      <c r="C88" s="451" t="s">
        <v>41</v>
      </c>
      <c r="D88" s="452">
        <f>AVERAGE((D57+D58+D59+D60+D61+D62+D63+D64+D65+D66+D67+D68+D69+D70+D71+D72+D73+D74+D75+D76+D77+D78+D79+D80+D81)*0.05)</f>
        <v>23.812500000000004</v>
      </c>
      <c r="E88" s="716">
        <v>0</v>
      </c>
      <c r="F88" s="723">
        <f>AVERAGE(D88*E88)</f>
        <v>0</v>
      </c>
    </row>
    <row r="89" spans="1:6" ht="63.75">
      <c r="A89" s="441">
        <v>13</v>
      </c>
      <c r="B89" s="442" t="s">
        <v>599</v>
      </c>
      <c r="C89" s="443"/>
      <c r="D89" s="444"/>
      <c r="E89" s="714"/>
      <c r="F89" s="709"/>
    </row>
    <row r="90" spans="1:6">
      <c r="A90" s="445"/>
      <c r="B90" s="446" t="s">
        <v>141</v>
      </c>
      <c r="C90" s="447" t="s">
        <v>41</v>
      </c>
      <c r="D90" s="448">
        <v>210</v>
      </c>
      <c r="E90" s="715">
        <v>0</v>
      </c>
      <c r="F90" s="710">
        <f t="shared" ref="F90:F91" si="20">AVERAGE(D90*E90)</f>
        <v>0</v>
      </c>
    </row>
    <row r="91" spans="1:6">
      <c r="A91" s="449"/>
      <c r="B91" s="450" t="s">
        <v>82</v>
      </c>
      <c r="C91" s="451" t="s">
        <v>41</v>
      </c>
      <c r="D91" s="452">
        <f>AVERAGE(D90*0.05)</f>
        <v>10.5</v>
      </c>
      <c r="E91" s="716">
        <v>0</v>
      </c>
      <c r="F91" s="723">
        <f t="shared" si="20"/>
        <v>0</v>
      </c>
    </row>
    <row r="92" spans="1:6" ht="63.75">
      <c r="A92" s="441">
        <v>14</v>
      </c>
      <c r="B92" s="442" t="s">
        <v>600</v>
      </c>
      <c r="C92" s="443"/>
      <c r="D92" s="444"/>
      <c r="E92" s="714">
        <v>0</v>
      </c>
      <c r="F92" s="709"/>
    </row>
    <row r="93" spans="1:6">
      <c r="A93" s="445"/>
      <c r="B93" s="446" t="s">
        <v>142</v>
      </c>
      <c r="C93" s="447" t="s">
        <v>41</v>
      </c>
      <c r="D93" s="448">
        <v>70</v>
      </c>
      <c r="E93" s="715">
        <v>0</v>
      </c>
      <c r="F93" s="710">
        <f t="shared" ref="F93:F94" si="21">AVERAGE(D93*E93)</f>
        <v>0</v>
      </c>
    </row>
    <row r="94" spans="1:6">
      <c r="A94" s="449"/>
      <c r="B94" s="450" t="s">
        <v>82</v>
      </c>
      <c r="C94" s="451" t="s">
        <v>41</v>
      </c>
      <c r="D94" s="452">
        <f>AVERAGE(D93*0.05)</f>
        <v>3.5</v>
      </c>
      <c r="E94" s="716">
        <v>0</v>
      </c>
      <c r="F94" s="723">
        <f t="shared" si="21"/>
        <v>0</v>
      </c>
    </row>
    <row r="95" spans="1:6" ht="63.75">
      <c r="A95" s="441">
        <v>15</v>
      </c>
      <c r="B95" s="442" t="s">
        <v>601</v>
      </c>
      <c r="C95" s="443"/>
      <c r="D95" s="444"/>
      <c r="E95" s="714"/>
      <c r="F95" s="709"/>
    </row>
    <row r="96" spans="1:6">
      <c r="A96" s="445"/>
      <c r="B96" s="446" t="s">
        <v>143</v>
      </c>
      <c r="C96" s="447" t="s">
        <v>41</v>
      </c>
      <c r="D96" s="448">
        <v>48</v>
      </c>
      <c r="E96" s="715">
        <v>0</v>
      </c>
      <c r="F96" s="710">
        <f t="shared" ref="F96:F97" si="22">AVERAGE(D96*E96)</f>
        <v>0</v>
      </c>
    </row>
    <row r="97" spans="1:6">
      <c r="A97" s="449"/>
      <c r="B97" s="450" t="s">
        <v>82</v>
      </c>
      <c r="C97" s="451" t="s">
        <v>41</v>
      </c>
      <c r="D97" s="452">
        <f>AVERAGE(D96*0.05)</f>
        <v>2.4000000000000004</v>
      </c>
      <c r="E97" s="716">
        <v>0</v>
      </c>
      <c r="F97" s="723">
        <f t="shared" si="22"/>
        <v>0</v>
      </c>
    </row>
    <row r="98" spans="1:6" ht="52.5" customHeight="1">
      <c r="A98" s="441">
        <v>16</v>
      </c>
      <c r="B98" s="442" t="s">
        <v>602</v>
      </c>
      <c r="C98" s="443"/>
      <c r="D98" s="444"/>
      <c r="E98" s="714"/>
      <c r="F98" s="709"/>
    </row>
    <row r="99" spans="1:6" ht="25.5">
      <c r="A99" s="445"/>
      <c r="B99" s="446" t="s">
        <v>146</v>
      </c>
      <c r="C99" s="447" t="s">
        <v>41</v>
      </c>
      <c r="D99" s="448">
        <v>17</v>
      </c>
      <c r="E99" s="715">
        <v>0</v>
      </c>
      <c r="F99" s="710">
        <f t="shared" ref="F99:F101" si="23">AVERAGE(D99*E99)</f>
        <v>0</v>
      </c>
    </row>
    <row r="100" spans="1:6">
      <c r="A100" s="445"/>
      <c r="B100" s="446" t="s">
        <v>147</v>
      </c>
      <c r="C100" s="447" t="s">
        <v>41</v>
      </c>
      <c r="D100" s="448">
        <v>1.1000000000000001</v>
      </c>
      <c r="E100" s="715">
        <v>0</v>
      </c>
      <c r="F100" s="710">
        <f t="shared" si="23"/>
        <v>0</v>
      </c>
    </row>
    <row r="101" spans="1:6">
      <c r="A101" s="445"/>
      <c r="B101" s="446" t="s">
        <v>148</v>
      </c>
      <c r="C101" s="447" t="s">
        <v>36</v>
      </c>
      <c r="D101" s="448">
        <v>8</v>
      </c>
      <c r="E101" s="715">
        <v>0</v>
      </c>
      <c r="F101" s="710">
        <f t="shared" si="23"/>
        <v>0</v>
      </c>
    </row>
    <row r="102" spans="1:6">
      <c r="A102" s="457"/>
      <c r="B102" s="450" t="s">
        <v>53</v>
      </c>
      <c r="C102" s="451" t="s">
        <v>41</v>
      </c>
      <c r="D102" s="452">
        <f>AVERAGE((D99+D100)*0.05)</f>
        <v>0.90500000000000014</v>
      </c>
      <c r="E102" s="716">
        <v>0</v>
      </c>
      <c r="F102" s="723">
        <f>AVERAGE(D102*E102)</f>
        <v>0</v>
      </c>
    </row>
    <row r="103" spans="1:6" ht="76.5">
      <c r="A103" s="441">
        <v>17</v>
      </c>
      <c r="B103" s="442" t="s">
        <v>603</v>
      </c>
      <c r="C103" s="443"/>
      <c r="D103" s="444"/>
      <c r="E103" s="714"/>
      <c r="F103" s="709"/>
    </row>
    <row r="104" spans="1:6" ht="25.5">
      <c r="A104" s="445"/>
      <c r="B104" s="446" t="s">
        <v>604</v>
      </c>
      <c r="C104" s="447" t="s">
        <v>41</v>
      </c>
      <c r="D104" s="448">
        <v>10</v>
      </c>
      <c r="E104" s="715">
        <v>0</v>
      </c>
      <c r="F104" s="710">
        <f t="shared" ref="F104:F107" si="24">AVERAGE(D104*E104)</f>
        <v>0</v>
      </c>
    </row>
    <row r="105" spans="1:6">
      <c r="A105" s="445"/>
      <c r="B105" s="446" t="s">
        <v>149</v>
      </c>
      <c r="C105" s="447" t="s">
        <v>41</v>
      </c>
      <c r="D105" s="448">
        <v>3</v>
      </c>
      <c r="E105" s="715">
        <v>0</v>
      </c>
      <c r="F105" s="710">
        <f t="shared" si="24"/>
        <v>0</v>
      </c>
    </row>
    <row r="106" spans="1:6">
      <c r="A106" s="445"/>
      <c r="B106" s="446" t="s">
        <v>150</v>
      </c>
      <c r="C106" s="447" t="s">
        <v>41</v>
      </c>
      <c r="D106" s="448">
        <v>15.5</v>
      </c>
      <c r="E106" s="715">
        <v>0</v>
      </c>
      <c r="F106" s="710">
        <f t="shared" si="24"/>
        <v>0</v>
      </c>
    </row>
    <row r="107" spans="1:6">
      <c r="A107" s="445"/>
      <c r="B107" s="446" t="s">
        <v>103</v>
      </c>
      <c r="C107" s="447" t="s">
        <v>36</v>
      </c>
      <c r="D107" s="448">
        <v>22</v>
      </c>
      <c r="E107" s="715">
        <v>0</v>
      </c>
      <c r="F107" s="710">
        <f t="shared" si="24"/>
        <v>0</v>
      </c>
    </row>
    <row r="108" spans="1:6">
      <c r="A108" s="457"/>
      <c r="B108" s="450" t="s">
        <v>151</v>
      </c>
      <c r="C108" s="451" t="s">
        <v>41</v>
      </c>
      <c r="D108" s="452">
        <v>1.5</v>
      </c>
      <c r="E108" s="716">
        <v>0</v>
      </c>
      <c r="F108" s="723">
        <f>AVERAGE(D108*E108)</f>
        <v>0</v>
      </c>
    </row>
    <row r="109" spans="1:6" ht="91.5" customHeight="1">
      <c r="A109" s="411">
        <v>18</v>
      </c>
      <c r="B109" s="16" t="s">
        <v>607</v>
      </c>
      <c r="C109" s="412"/>
      <c r="D109" s="413"/>
      <c r="E109" s="678"/>
      <c r="F109" s="684"/>
    </row>
    <row r="110" spans="1:6">
      <c r="A110" s="417"/>
      <c r="B110" s="17"/>
      <c r="C110" s="418" t="s">
        <v>32</v>
      </c>
      <c r="D110" s="419">
        <v>1</v>
      </c>
      <c r="E110" s="679">
        <v>0</v>
      </c>
      <c r="F110" s="685">
        <f t="shared" ref="F110" si="25">AVERAGE(D110*E110)</f>
        <v>0</v>
      </c>
    </row>
    <row r="111" spans="1:6">
      <c r="E111" s="681"/>
      <c r="F111" s="688">
        <f>SUM(F5:F110)</f>
        <v>0</v>
      </c>
    </row>
  </sheetData>
  <pageMargins left="0.7" right="0.21875" top="0.75" bottom="0.75" header="0.3" footer="0.3"/>
  <pageSetup paperSize="9" orientation="portrait" r:id="rId1"/>
  <headerFooter>
    <oddHeader>&amp;L&amp;"Arial Black,Običajno"&amp;16&amp;K04+037region</oddHeader>
    <oddFooter>&amp;C&amp;A&amp;RStran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5</vt:i4>
      </vt:variant>
    </vt:vector>
  </HeadingPairs>
  <TitlesOfParts>
    <vt:vector size="26" baseType="lpstr">
      <vt:lpstr>skupna rekapitulacija</vt:lpstr>
      <vt:lpstr>rekapitulacija GO</vt:lpstr>
      <vt:lpstr>preddela</vt:lpstr>
      <vt:lpstr>betonska dela </vt:lpstr>
      <vt:lpstr>zidarska dela </vt:lpstr>
      <vt:lpstr>tesarska dela </vt:lpstr>
      <vt:lpstr>krovska dela </vt:lpstr>
      <vt:lpstr>kleparska dela </vt:lpstr>
      <vt:lpstr>ključavničarska dela </vt:lpstr>
      <vt:lpstr>mizarska dela</vt:lpstr>
      <vt:lpstr>suhomontažna dela </vt:lpstr>
      <vt:lpstr>tlakarska dela </vt:lpstr>
      <vt:lpstr>steklarska dela </vt:lpstr>
      <vt:lpstr>pleskarska dela </vt:lpstr>
      <vt:lpstr>oprema</vt:lpstr>
      <vt:lpstr>zaključna dela </vt:lpstr>
      <vt:lpstr>ELEKTRIKA</vt:lpstr>
      <vt:lpstr>STROJNE INŠTALACIJE</vt:lpstr>
      <vt:lpstr>2.1.OGREVANJE</vt:lpstr>
      <vt:lpstr>2.2.HLAJENJE</vt:lpstr>
      <vt:lpstr>2.3.PREZRAČEVANJE</vt:lpstr>
      <vt:lpstr>'STROJNE INŠTALACIJE'!dsadasda</vt:lpstr>
      <vt:lpstr>'STROJNE INŠTALACIJE'!Področje_tiskanja</vt:lpstr>
      <vt:lpstr>'2.1.OGREVANJE'!Tiskanje_naslovov</vt:lpstr>
      <vt:lpstr>'2.2.HLAJENJE'!Tiskanje_naslovov</vt:lpstr>
      <vt:lpstr>'2.3.PREZRAČEVANJE'!Tiskanje_naslovov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Sandi Senica</cp:lastModifiedBy>
  <cp:lastPrinted>2025-06-02T10:53:25Z</cp:lastPrinted>
  <dcterms:created xsi:type="dcterms:W3CDTF">2020-10-06T07:20:02Z</dcterms:created>
  <dcterms:modified xsi:type="dcterms:W3CDTF">2025-06-02T13:33:21Z</dcterms:modified>
</cp:coreProperties>
</file>